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2. Consumidores Directos CLyOPDH\"/>
    </mc:Choice>
  </mc:AlternateContent>
  <bookViews>
    <workbookView xWindow="0" yWindow="0" windowWidth="20633" windowHeight="7039"/>
  </bookViews>
  <sheets>
    <sheet name="CDCLyOPDHconInstalacionesMóvile" sheetId="1" r:id="rId1"/>
  </sheets>
  <calcPr calcId="162913"/>
</workbook>
</file>

<file path=xl/calcChain.xml><?xml version="1.0" encoding="utf-8"?>
<calcChain xmlns="http://schemas.openxmlformats.org/spreadsheetml/2006/main">
  <c r="C58" i="1" l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<sst xmlns="http://schemas.openxmlformats.org/spreadsheetml/2006/main" count="532" uniqueCount="354">
  <si>
    <t>REGISTROS HÁBILES DE CDCL Y OPDH CON INSTALACIONES MÓVILES (Actualizado al 29 DE OCTUBRE DE 2020 - 15:08)</t>
  </si>
  <si>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</si>
  <si>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</si>
  <si>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</si>
  <si>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</si>
  <si>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</si>
  <si>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</si>
  <si>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</si>
  <si>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</si>
  <si>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</si>
  <si>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</si>
  <si>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ALMACENAMIENTO 1</t>
  </si>
  <si>
    <t>ALMACENAMIENTO 2</t>
  </si>
  <si>
    <t>ALMACENAMIENTO 3</t>
  </si>
  <si>
    <t>ALMACENAMIENTO 4</t>
  </si>
  <si>
    <t>ALMACENAMIENTO 5</t>
  </si>
  <si>
    <t>ALMACENAMIENTO 6</t>
  </si>
  <si>
    <t>ALMACENAMIENTO 7</t>
  </si>
  <si>
    <t>ALMACENAMIENTO 8</t>
  </si>
  <si>
    <t>ALMACENAMIENTO 9</t>
  </si>
  <si>
    <t>ALMACENAMIENTO 10</t>
  </si>
  <si>
    <t>ALMACENAMIENTO 11</t>
  </si>
  <si>
    <t>CAP.TOTAL CL (gln)</t>
  </si>
  <si>
    <t>FEC. EMISION</t>
  </si>
  <si>
    <t>TÉRMINO DE VIGENCIA</t>
  </si>
  <si>
    <t>REPRESENTANTE</t>
  </si>
  <si>
    <t>145706-704-170720</t>
  </si>
  <si>
    <t>ANGLO AMERICAN QUELLAVECO S.A.</t>
  </si>
  <si>
    <t>PLANTA PAPUJUNE – PROYECTO QUELLAVECO</t>
  </si>
  <si>
    <t>MOQUEGUA</t>
  </si>
  <si>
    <t>MARISCAL NIETO</t>
  </si>
  <si>
    <t>TORATA</t>
  </si>
  <si>
    <t>C1:20000:Diesel B5 S-50 </t>
  </si>
  <si>
    <t>NATALY TORRES CHAMORRO</t>
  </si>
  <si>
    <t>111192-704-040520</t>
  </si>
  <si>
    <t>CNPC PERU S.A.</t>
  </si>
  <si>
    <t>BASE LOTE 58, CAMPAMENTO LA PERUANITA, COORDENADAS N:8707316.40 E:715841.76</t>
  </si>
  <si>
    <t>CUSCO</t>
  </si>
  <si>
    <t>LA CONVENCION</t>
  </si>
  <si>
    <t>MEGANTONI</t>
  </si>
  <si>
    <t>C1:900:GASOHOL 90 PLUS </t>
  </si>
  <si>
    <t>C1:17500:null </t>
  </si>
  <si>
    <t>WANG ZHENGWEN</t>
  </si>
  <si>
    <t>151037-704-090920</t>
  </si>
  <si>
    <t>LUMINA COPPER S.A.C.</t>
  </si>
  <si>
    <t>CAMPAMENTO EL GALENO CARRETERA LA ENCAÑADA – MICHIQUILLAY (ALTURA DE LA LAGUNA MILPO)</t>
  </si>
  <si>
    <t>CAJAMARCA</t>
  </si>
  <si>
    <t>CELENDIN</t>
  </si>
  <si>
    <t>SOROCHUCO</t>
  </si>
  <si>
    <t>C1:5000:Diesel B5 S-50 </t>
  </si>
  <si>
    <t>C1:3500:Diesel B5 S-50 </t>
  </si>
  <si>
    <t>MANUEL ALEJANDRO CHUNG CHU</t>
  </si>
  <si>
    <t>135034-983-230419</t>
  </si>
  <si>
    <t xml:space="preserve">DIRECCION DE AVIACION POLICIAL </t>
  </si>
  <si>
    <t>PASAJE PASEO DE LAS ARTES S/N COORDENADAS (09°51.626-S, 075°00.603-W)</t>
  </si>
  <si>
    <t>PASCO</t>
  </si>
  <si>
    <t>OXAPAMPA</t>
  </si>
  <si>
    <t>CONSTITUCION</t>
  </si>
  <si>
    <t>C1:10000:TURBO A-1 </t>
  </si>
  <si>
    <t>C1:500:TURBO A-1 </t>
  </si>
  <si>
    <t>INDEFINIDO</t>
  </si>
  <si>
    <t>ALFREDO ANDRES VILDOSO ROJAS</t>
  </si>
  <si>
    <t>137313-704-120820</t>
  </si>
  <si>
    <t>PETRAMAS S.A.C.</t>
  </si>
  <si>
    <t>AV. DEL BIERZO S/N - ALTURA KM. 19 CARRETERA VENTANILLA, RELLENO SANITARIO MODELO DEL CALLAO</t>
  </si>
  <si>
    <t>PROV. CONST. DEL CALLAO</t>
  </si>
  <si>
    <t>VENTANILLA</t>
  </si>
  <si>
    <t>JORGE SEGUNDO ZEGARRA REATEGUI</t>
  </si>
  <si>
    <t>144747-704-030620</t>
  </si>
  <si>
    <t>SICIM S.P.A. SUCURSAL DEL PERU</t>
  </si>
  <si>
    <t>CAMPAMENTO 2A-CA-036-01 DEL 136+000 UBICADO EN PAMPA CHIRUMBIA - SECTOR CCOCHAYOC NRO. KP136+000</t>
  </si>
  <si>
    <t>QUELLOUNO</t>
  </si>
  <si>
    <t>C1:3528:Diesel B5 S-50 </t>
  </si>
  <si>
    <t>MAINARDI FRANCESCO</t>
  </si>
  <si>
    <t>149068-704-050220</t>
  </si>
  <si>
    <t>MADERERA INDUSTRIAL ISABELITA S.A.C.</t>
  </si>
  <si>
    <t>KM. 20.5 CARRETERA INTEROCEANICA IBERIA-IÑAPARI (DATUM WGS 84 NRO. ZONA 19 MADRE DE DIOS-TAHUAMANU-IÑAPARI)</t>
  </si>
  <si>
    <t>MADRE DE DIOS</t>
  </si>
  <si>
    <t>TAHUAMANU</t>
  </si>
  <si>
    <t>IÑAPARI</t>
  </si>
  <si>
    <t>C1:5981:Diesel B5 S-50 </t>
  </si>
  <si>
    <t>SHWE SAI</t>
  </si>
  <si>
    <t>144746-704-030620</t>
  </si>
  <si>
    <t>CAMPAMENTO BASE UBICADO 86+50 O COMUNIDAD MONTE CARMELO S/N</t>
  </si>
  <si>
    <t>ECHARATE</t>
  </si>
  <si>
    <t>151106-704-090920</t>
  </si>
  <si>
    <t>GEOPARK PERU S.A.C.</t>
  </si>
  <si>
    <t>CAMPAMENTO MORONA ( EX BASE SARGENTO PUÑO), NOROESTE LOTE 64</t>
  </si>
  <si>
    <t>LORETO</t>
  </si>
  <si>
    <t>DATEM DEL MARAÑON</t>
  </si>
  <si>
    <t>MORONA</t>
  </si>
  <si>
    <t>C1:20000:DIESEL B5 </t>
  </si>
  <si>
    <t>C1:20000:TURBO A-1 </t>
  </si>
  <si>
    <t>SANTIAGO CICHERO</t>
  </si>
  <si>
    <t>151356-704-071020</t>
  </si>
  <si>
    <t>MUCHIK RESOURCES S.A.C.</t>
  </si>
  <si>
    <t>CAMPAMENTO PROYECTO MINERO VENADERO, SECTOR SHONITAS, PARAJE CERRO CALLULLIN</t>
  </si>
  <si>
    <t>LA LIBERTAD</t>
  </si>
  <si>
    <t>SANTIAGO DE CHUCO</t>
  </si>
  <si>
    <t>ANGASMARCA</t>
  </si>
  <si>
    <t>C1:10000:Diesel B5 S-50 </t>
  </si>
  <si>
    <t>HANS EDWARD CANALES COSME</t>
  </si>
  <si>
    <t>151109-704-090920</t>
  </si>
  <si>
    <t>SUPERCONCRETO DEL PERU S.A.</t>
  </si>
  <si>
    <t>KM 14 + 190 LADO DERECHO CARRETERA BAMBAMARCA – PION LD CON AMAZONAS</t>
  </si>
  <si>
    <t>HUALGAYOC</t>
  </si>
  <si>
    <t>BAMBAMARCA</t>
  </si>
  <si>
    <t>C1:6000:Diesel B5 S-50 </t>
  </si>
  <si>
    <t>STEFANO BRESCIA SAAVEDRA</t>
  </si>
  <si>
    <t>151767-704-161020</t>
  </si>
  <si>
    <t>AREA CORTADERA - PROYECTO QUELLAVECO</t>
  </si>
  <si>
    <t>148990-704-060220</t>
  </si>
  <si>
    <t>SACYR CONSTRUCCION S.A. SUCURSAL DEL PERU</t>
  </si>
  <si>
    <t>CARRETERA REQUE LA CALERA KM 9.5</t>
  </si>
  <si>
    <t>LAMBAYEQUE</t>
  </si>
  <si>
    <t>CHICLAYO</t>
  </si>
  <si>
    <t>REQUE</t>
  </si>
  <si>
    <t>CARLOS YELO GARCIA ARQUIMBAU</t>
  </si>
  <si>
    <t>150237-704-200820</t>
  </si>
  <si>
    <t>OEC PERU INFRAESTRUCTURA S.A.C.</t>
  </si>
  <si>
    <t>DESVÍO POR KM 143 + 400 LD (CARRETERA OLMOS- PIURA)- ACCESO 1.8 KM EN LA LOCALIDAD DE ÑAUPE TELÉGRAFO</t>
  </si>
  <si>
    <t>OLMOS</t>
  </si>
  <si>
    <t>C1:10000:CEMENTO ASFÁLTICO 60-70 </t>
  </si>
  <si>
    <t>C1:8000:CEMENTO ASFÁLTICO 60-70 </t>
  </si>
  <si>
    <t>C1:1000:Diesel B5 S-50 </t>
  </si>
  <si>
    <t>C1:5323:ASFALTO LÍQUIDO MC-30 </t>
  </si>
  <si>
    <t>GUILHELMER BORGES DE QUEIROZ</t>
  </si>
  <si>
    <t>150799-704-141020</t>
  </si>
  <si>
    <t>CONSTRUCTORA MALAGA HNOS S.A.</t>
  </si>
  <si>
    <t>KM. 122+000 LADO IZQUIERDO DE LA CARRETERA EMP.PE-1NJ (DV. HUANCABAMBA) BUENOS AIRES - SALITRAL – DV. CANCHAQUE – EMP. PE-3N HUANCABAMBA</t>
  </si>
  <si>
    <t>PIURA</t>
  </si>
  <si>
    <t>HUANCABAMBA</t>
  </si>
  <si>
    <t>SONDORILLO</t>
  </si>
  <si>
    <t xml:space="preserve">MOISES ALBERTO MALAGA MALAGA </t>
  </si>
  <si>
    <t>150587-704-270820</t>
  </si>
  <si>
    <t>ESTUDIOS TÉCNICOS S.A.S.</t>
  </si>
  <si>
    <t>AV. VILCANOTA SECTOR CCAYTUPAMPA S/N</t>
  </si>
  <si>
    <t>CALCA</t>
  </si>
  <si>
    <t>C1:253:null C1:55:Diesel B5 S-50 </t>
  </si>
  <si>
    <t>CHAVEZ HINOJOSA RAUL JUNIOR</t>
  </si>
  <si>
    <t>139263-704-061020</t>
  </si>
  <si>
    <t>CONSTRUCCION Y ADMINISTRACION S.A.</t>
  </si>
  <si>
    <t>CENTRO POBLADO CALEMAR</t>
  </si>
  <si>
    <t>BOLIVAR</t>
  </si>
  <si>
    <t>C1:5550:Diesel B5 S-50 </t>
  </si>
  <si>
    <t>LEONARDO JUVENAL MOLINA MONTERO</t>
  </si>
  <si>
    <t>147692-704-141119</t>
  </si>
  <si>
    <t>CONSORCIO VIAL SELVA CENTRAL</t>
  </si>
  <si>
    <t>CENTRO POBLADO SANTA CRUZ DE ANAPATY</t>
  </si>
  <si>
    <t>JUNIN</t>
  </si>
  <si>
    <t>SATIPO</t>
  </si>
  <si>
    <t>PANGOA</t>
  </si>
  <si>
    <t>C1:8000:Diesel B5 S-50 </t>
  </si>
  <si>
    <t>NORIEGA BARRETO RAFAEL JOSE DOMINGO</t>
  </si>
  <si>
    <t>151325-704-190920</t>
  </si>
  <si>
    <t>TECHINT S.A.C.</t>
  </si>
  <si>
    <t>CARRETERA INTEROCEANICA 146+500</t>
  </si>
  <si>
    <t>CARUMAS</t>
  </si>
  <si>
    <t>DIAZ MARQUEZ MARIANO HERNAN</t>
  </si>
  <si>
    <t>128682-704-130220</t>
  </si>
  <si>
    <t>PETROTAL PERU S.R.L.</t>
  </si>
  <si>
    <t>PAL BRETAÑA CENTRO - POBLADO DE BRETAÑA -COORDENADAS GEOGRÁFICAS: LATITUD 5° 14´ 36.012´´, LONGITUD 74° 19´ 38.89´´, LOTE 95.</t>
  </si>
  <si>
    <t>REQUENA</t>
  </si>
  <si>
    <t>PUINAHUA</t>
  </si>
  <si>
    <t>C1:16800:DIESEL B5 </t>
  </si>
  <si>
    <t>C1:21000:DIESEL B5 </t>
  </si>
  <si>
    <t>C1:21000:TURBO A-1 </t>
  </si>
  <si>
    <t>RONALD ERNESTO EGUSQUIZA SIMAUCHI</t>
  </si>
  <si>
    <t>144928-704-140820</t>
  </si>
  <si>
    <t>CHINA INTERNATIONAL WATER &amp; ELECTRIC COR P.(PERU)</t>
  </si>
  <si>
    <t>CENTRAL HIDROELECTRICA SAN GABAN III</t>
  </si>
  <si>
    <t>PUNO</t>
  </si>
  <si>
    <t>CARABAYA</t>
  </si>
  <si>
    <t>SAN GABAN</t>
  </si>
  <si>
    <t>C1:9000:Diesel B5 S-50 </t>
  </si>
  <si>
    <t>C1:10500:Diesel B5 S-50 </t>
  </si>
  <si>
    <t>XIONG CHANG</t>
  </si>
  <si>
    <t>147974-704-261119</t>
  </si>
  <si>
    <t>COMPAÑIA DE MINAS BUENAVENTURA S.A.A.</t>
  </si>
  <si>
    <t xml:space="preserve">PROYECTO SAN GABRIEL </t>
  </si>
  <si>
    <t>GENERAL SANCHEZ CERRO</t>
  </si>
  <si>
    <t>ICHUÑA</t>
  </si>
  <si>
    <t>DANIEL DOMINGUEZ VERA</t>
  </si>
  <si>
    <t>147072-704-081119</t>
  </si>
  <si>
    <t>MINISTERIO DE VIVIENDA, CONSTRUCCION Y SANEAMIENTO</t>
  </si>
  <si>
    <t>CARRETERA SANTO TOMAS MZ Ñ LT 03</t>
  </si>
  <si>
    <t>MAYNAS</t>
  </si>
  <si>
    <t>SAN JUAN BAUTISTA</t>
  </si>
  <si>
    <t>C1:264:null </t>
  </si>
  <si>
    <t>JAVIER ENRIQUE GALDOS CARBAJAL</t>
  </si>
  <si>
    <t>150275-704-070820</t>
  </si>
  <si>
    <t>CORPORACION SEHOVER S.A.C.</t>
  </si>
  <si>
    <t>CUADRA 2, CALLE NRO. 4, BARRIO INDUSTRIAL</t>
  </si>
  <si>
    <t>VILLA RICA</t>
  </si>
  <si>
    <t>CONSTANTINO MARTIN DEMITRIADES LEON</t>
  </si>
  <si>
    <t>149402-704-250320</t>
  </si>
  <si>
    <t>PLUSPETROL PERU CORPORATION S.A.</t>
  </si>
  <si>
    <t>CAMPAMENTO PETROLERO MALVINAS - LOTE 88</t>
  </si>
  <si>
    <t>C1:55:GASOHOL 90 PLUS </t>
  </si>
  <si>
    <t xml:space="preserve">CARLOS AUGUSTO LLOSA SALDAÑA </t>
  </si>
  <si>
    <t>149011-704-150720</t>
  </si>
  <si>
    <t>EMPRESA REGIONAL DE SERVICIO PUBLICO DE ELECTRICIDAD - ELECTRONOROESTE S.A.</t>
  </si>
  <si>
    <t>LOTE N° 8, MZ. "A" - ZONA INDUSTRIAL II</t>
  </si>
  <si>
    <t>PAITA</t>
  </si>
  <si>
    <t>C1:5284:Diesel B5 S-50 </t>
  </si>
  <si>
    <t>JUSTO LEANDRO FERMIN ESTRADA LEON</t>
  </si>
  <si>
    <t>151647-704-061020</t>
  </si>
  <si>
    <t>REGION CUSCO PLAN MERISS INKA</t>
  </si>
  <si>
    <t>COMUNIDAD CAMPESINA DE CCAHUAYA</t>
  </si>
  <si>
    <t>ESPINAR</t>
  </si>
  <si>
    <t>ALTO PICHIGUA</t>
  </si>
  <si>
    <t>C1:1500:Diesel B5 S-50 </t>
  </si>
  <si>
    <t>LUIS ARAGON GRANEROS</t>
  </si>
  <si>
    <t>150358-704-050820</t>
  </si>
  <si>
    <t>COMUNIDAD CAMPESINA DE URINSAYA Y QQUEROCCOLLANA</t>
  </si>
  <si>
    <t>COPORAQUE</t>
  </si>
  <si>
    <t xml:space="preserve">LUIS ARAGÓN GRANEROS </t>
  </si>
  <si>
    <t>144684-704-210520</t>
  </si>
  <si>
    <t>AREA MINA QUELLAVECO – ASIENTO MINERO QUELLAVECO</t>
  </si>
  <si>
    <t>140740-704-140120</t>
  </si>
  <si>
    <t>CONSORCIO CONSERVACION VIAL SANTA ROSA</t>
  </si>
  <si>
    <t>KM 226+540 DE LA RUTA PE-38</t>
  </si>
  <si>
    <t>EL COLLAO</t>
  </si>
  <si>
    <t>SANTA ROSA</t>
  </si>
  <si>
    <t>C1:8222:Diesel B5 S-50 </t>
  </si>
  <si>
    <t>EMILIO CESAR CHI CHENG</t>
  </si>
  <si>
    <t>151895-704-141020</t>
  </si>
  <si>
    <t>CHINA GEZHOUBA GROUP COMPANY LIMITED SUCURSAL PERU</t>
  </si>
  <si>
    <t>RUROC DE LA COMUNIDAD CAMPESINA DE SAN JUAN DE YANACOCHA MARGEN DERECHA DE LA CARRETERA OYON -AMBO PROGRESIVA KM 217000</t>
  </si>
  <si>
    <t>DANIEL ALCIDES CARRION</t>
  </si>
  <si>
    <t>YANAHUANCA</t>
  </si>
  <si>
    <t>LI WENXUE</t>
  </si>
  <si>
    <t>149322-704-200520</t>
  </si>
  <si>
    <t>CONSORCIO MANPERAN</t>
  </si>
  <si>
    <t>KM. 5, DESDE EL DESVÍO ACARAY DE LA CARRETERA HUAURA - SAYAN</t>
  </si>
  <si>
    <t>LIMA</t>
  </si>
  <si>
    <t>HUAURA</t>
  </si>
  <si>
    <t>C1:7500:Diesel B5 S-50 </t>
  </si>
  <si>
    <t>C1:10000:ASFALTO LÍQUIDO MC-30 </t>
  </si>
  <si>
    <t>C1:16000:ASFALTO LÍQUIDO MC-30 </t>
  </si>
  <si>
    <t>MOHAMMAD HUSSEN</t>
  </si>
  <si>
    <t>152007-983-271020</t>
  </si>
  <si>
    <t>DIRECCIÓN DE AVIACIÓN POLICIAL</t>
  </si>
  <si>
    <t>CARRETERA HUARAZ – CARAZ S/N, COORDENADAS S: 9°3’44.86” Y O: 77°47´26.74”</t>
  </si>
  <si>
    <t>ANCASH</t>
  </si>
  <si>
    <t>HUAYLAS</t>
  </si>
  <si>
    <t>CARAZ</t>
  </si>
  <si>
    <t>C1:5000:TURBO A-1 </t>
  </si>
  <si>
    <t>AUGUSTO REYNALDO ORTIZ GARCÍA ROSSEL</t>
  </si>
  <si>
    <t>131056-704-220720</t>
  </si>
  <si>
    <t>CONSORCIO ALVAC - JOHESA</t>
  </si>
  <si>
    <t>JR. IRAY, (KM. 110+500 CARRETERA APLAO – CHUQUIBAMBA)</t>
  </si>
  <si>
    <t>AREQUIPA</t>
  </si>
  <si>
    <t>CONDESUYOS</t>
  </si>
  <si>
    <t>CHUQUIBAMBA</t>
  </si>
  <si>
    <t>C1:6700:Diesel B5 S-50 </t>
  </si>
  <si>
    <t>JORGE ALFREDO HEIGHES SOUSA</t>
  </si>
  <si>
    <t>147080-704-181119</t>
  </si>
  <si>
    <t>AV. LUZURIAGA S/N PLAZA DE ARMAS DE HUARAZ</t>
  </si>
  <si>
    <t>HUARAZ</t>
  </si>
  <si>
    <t>139260-704-061020</t>
  </si>
  <si>
    <t>CAMPAMENTO DE OPERACIONES PULAMUY SECTOR FUNDO PULAMUY</t>
  </si>
  <si>
    <t>151372-704-051020</t>
  </si>
  <si>
    <t>V&amp;H CONTRATISTAS GENERALES E.I.R.L.</t>
  </si>
  <si>
    <t>SAN ISIDRO DEL MAINO – OBRA TRAMO III</t>
  </si>
  <si>
    <t>AMAZONAS</t>
  </si>
  <si>
    <t>CHACHAPOYAS</t>
  </si>
  <si>
    <t>SAN ISIDRO DE MAINO</t>
  </si>
  <si>
    <t>C1:250:null </t>
  </si>
  <si>
    <t>VICTOR HUGO PINEDO RUIZ</t>
  </si>
  <si>
    <t>133438-704-250520</t>
  </si>
  <si>
    <t>SERVOSA CARGO S.A.C. Y TRANSPORTES Y COMERCIO SOL DEL PACIFICO E.I.R.L. (CONTRATO DE COLABORACION EMPRESARIAL CCE SERVOSA -SDP)</t>
  </si>
  <si>
    <t>PARCELA UBICADA EN EL SECTOR PARACCA Y AMBITO DE LA COMUNIDAD CAMPESINA HUARCA ESPINAR CUSCO</t>
  </si>
  <si>
    <t xml:space="preserve">JOSE JENNER BAZAN RODRIGUEZ </t>
  </si>
  <si>
    <t>145303-704-210720</t>
  </si>
  <si>
    <t>AREA PLANTA - PAPUJUNE - ASIENTO MINERO QUELLAVECO</t>
  </si>
  <si>
    <t>C1:1400:Diesel B5 S-50 </t>
  </si>
  <si>
    <t>146080-704-060820</t>
  </si>
  <si>
    <t>AREA SALVIANI – ASIENTO MINERO QUELLAVECO – PROYECTO QUELLAVECO</t>
  </si>
  <si>
    <t>148318-704-231219</t>
  </si>
  <si>
    <t>MUNICIPALIDAD DISTRITAL DE MONZON</t>
  </si>
  <si>
    <t xml:space="preserve">JR RAIMONDI BESARES MZ A LOTE 7 </t>
  </si>
  <si>
    <t>HUANUCO</t>
  </si>
  <si>
    <t>HUAMALIES</t>
  </si>
  <si>
    <t>MONZON</t>
  </si>
  <si>
    <t>MICHAEL NEILL RUBIO GABRIEL</t>
  </si>
  <si>
    <t>148965-704-270120</t>
  </si>
  <si>
    <t>CONSORCIO VIAL DEL SUR</t>
  </si>
  <si>
    <t>CARRETERA MOQUEGUA- OMATE-AREQUIPA KM 102+900</t>
  </si>
  <si>
    <t>OMATE</t>
  </si>
  <si>
    <t>JORGE FERNANDO ZUAZO MATTA</t>
  </si>
  <si>
    <t>145302-704-210720</t>
  </si>
  <si>
    <t>AREA MINA CORTADERA - ASIENTO MINERO QUELLAVECO</t>
  </si>
  <si>
    <t>C1:2000:Diesel B5 S-50 </t>
  </si>
  <si>
    <t>139052-983-151018</t>
  </si>
  <si>
    <t xml:space="preserve">FUERZA AEREA DEL PERU </t>
  </si>
  <si>
    <t>CARRETERA INTEROCEANICA KM. 9 S/N BASE AEREA DE PUERTO MALDONADO</t>
  </si>
  <si>
    <t>MANU</t>
  </si>
  <si>
    <t>C1:10600:TURBO A-1 </t>
  </si>
  <si>
    <t>CARLOS ESTUARDO VIDAL CALVO</t>
  </si>
  <si>
    <t>142933-704-070720</t>
  </si>
  <si>
    <t>CENTRO POBLADO SAN ISIDRO CAMPAMENTO DE LA EMPRESA CASA</t>
  </si>
  <si>
    <t>BAGUA</t>
  </si>
  <si>
    <t>LA PECA</t>
  </si>
  <si>
    <t>C1:7438:Diesel B5 S-50 </t>
  </si>
  <si>
    <t>C1:6497:Diesel B5 S-50 </t>
  </si>
  <si>
    <t>OLGER ARMANDO SANCHEZ BERNAL</t>
  </si>
  <si>
    <t>147780-704-211119</t>
  </si>
  <si>
    <t>COMPAÑIA MINERA CHUNGAR S.A.C.</t>
  </si>
  <si>
    <t>PARTE ALTA DE LA SUBCUENCA DEL RIO CHICRIN C.C. STA CATALINA</t>
  </si>
  <si>
    <t>HUARAL</t>
  </si>
  <si>
    <t>SANTA CRUZ DE ANDAMARCA</t>
  </si>
  <si>
    <t>RUBEN ROJAS MANRIQUE</t>
  </si>
  <si>
    <t>125954-704-150820</t>
  </si>
  <si>
    <t>OBRASCON HUARTE LAIN S. A. SUCURSAL DEL PERU</t>
  </si>
  <si>
    <t>CAMPAMENTO YANACANCHA - CIA MINERA ANTAMINA</t>
  </si>
  <si>
    <t>HUARI</t>
  </si>
  <si>
    <t>SAN MARCOS</t>
  </si>
  <si>
    <t>C1:13209:CEMENTO ASFÁLTICO 120-150 </t>
  </si>
  <si>
    <t>C1:17700:CEMENTO ASFÁLTICO 120-150 </t>
  </si>
  <si>
    <t>ALVARO ISIDORO MANCHADO MAYAYO</t>
  </si>
  <si>
    <t>151357-983-220920</t>
  </si>
  <si>
    <t>CONCAR S.A.C.</t>
  </si>
  <si>
    <t>PARCELA 01 DEL PREDIO RUSTICO MONTERRICO – CURAHUASI, PROGRESIVAS KM. 864+980LI</t>
  </si>
  <si>
    <t>APURIMAC</t>
  </si>
  <si>
    <t>ABANCAY</t>
  </si>
  <si>
    <t>CURAHUASI</t>
  </si>
  <si>
    <t>C1:0:CEMENTO ASFÁLTICO 10-20,CEMENTO ASFÁLTICO 120-150,CEMENTO ASFÁLTICO 20-30,CEMENTO ASFÁLTICO 40-50,CEMENTO ASFÁLTICO 60-70,CEMENTO ASFÁLTICO 85-100 </t>
  </si>
  <si>
    <t xml:space="preserve">JOSE LUIS MIGUEL DE PRIEGO GALLEGOS </t>
  </si>
  <si>
    <t>150871-704-180920</t>
  </si>
  <si>
    <t>CARRETERA PALLASCA MOLLEPATA - KM. 24+400 L.I.</t>
  </si>
  <si>
    <t>MOLLEPATA</t>
  </si>
  <si>
    <t>C1:9250:Diesel B5 S-50 </t>
  </si>
  <si>
    <t>MOISES ALBERTO MÁLAGA MÁLAGA</t>
  </si>
  <si>
    <t>130862-704-120720</t>
  </si>
  <si>
    <t xml:space="preserve">JOHE S.A. </t>
  </si>
  <si>
    <t>C.P. MENOR NUEVO SAN MARTÍN-CARRETERA PIZANA-CAMPANILLA KM. 37 LADO DERECHO</t>
  </si>
  <si>
    <t>SAN MARTIN</t>
  </si>
  <si>
    <t>TOCACHE</t>
  </si>
  <si>
    <t>POLVORA</t>
  </si>
  <si>
    <t>C0:2000:Diesel B5 S-50 </t>
  </si>
  <si>
    <t>151765-704-101020</t>
  </si>
  <si>
    <t>CANTERA MAMA ROSA KM 18+100 VIA MOQUEGUA - TORATA</t>
  </si>
  <si>
    <t>SAMEGUA</t>
  </si>
  <si>
    <t>C1:9220:Diesel B5 S-50 </t>
  </si>
  <si>
    <t>RUDDY LOPEZ VEGA</t>
  </si>
  <si>
    <t>150527-704-200820</t>
  </si>
  <si>
    <t>CONSTRUCTORA SAN JUDAS TADEO SOCIEDAD COMERCIAL DE RESPONSABILIDAD LIMITADA</t>
  </si>
  <si>
    <t>CARRETERA AL CASERIO ALTO SHIRINGAL KM.22</t>
  </si>
  <si>
    <t>UCAYALI</t>
  </si>
  <si>
    <t>PADRE ABAD</t>
  </si>
  <si>
    <t>IRAZOLA</t>
  </si>
  <si>
    <t>C1:5000:DIESEL B5 </t>
  </si>
  <si>
    <t>MARCO ANTONIO MARTINEZ SERRANTES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</si>
</sst>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srvtest03.osinerg.gob.pe:23314/msfh5/images/Logo-azu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873457</xdr:colOff>
      <xdr:row>3</xdr:row>
      <xdr:rowOff>47767</xdr:rowOff>
    </xdr:to>
    <xdr:pic>
      <xdr:nvPicPr>
        <xdr:cNvPr id="1025" name="Picture 1" descr="Logo Osinergmin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0997" cy="58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8"/>
  <sheetViews>
    <sheetView showGridLines="0" tabSelected="1" workbookViewId="0">
      <selection activeCell="A2" sqref="A2:Y2"/>
    </sheetView>
  </sheetViews>
  <sheetFormatPr baseColWidth="10" defaultRowHeight="14" x14ac:dyDescent="0.3"/>
  <cols>
    <col min="1" max="1" width="3.296875" customWidth="1"/>
    <col min="2" max="2" width="13.796875" customWidth="1"/>
    <col min="3" max="3" width="19.5" bestFit="1" customWidth="1"/>
    <col min="4" max="4" width="17.19921875" bestFit="1" customWidth="1"/>
    <col min="5" max="5" width="11.8984375" bestFit="1" customWidth="1"/>
    <col min="6" max="7" width="44.796875" bestFit="1" customWidth="1"/>
    <col min="8" max="9" width="23.09765625" bestFit="1" customWidth="1"/>
    <col min="10" max="10" width="26" bestFit="1" customWidth="1"/>
    <col min="11" max="11" width="34.796875" bestFit="1" customWidth="1"/>
    <col min="12" max="14" width="44.796875" bestFit="1" customWidth="1"/>
    <col min="15" max="16" width="29.3984375" bestFit="1" customWidth="1"/>
    <col min="17" max="21" width="20.19921875" bestFit="1" customWidth="1"/>
    <col min="22" max="22" width="16.8984375" bestFit="1" customWidth="1"/>
    <col min="23" max="23" width="12.19921875" bestFit="1" customWidth="1"/>
    <col min="24" max="24" width="20.3984375" bestFit="1" customWidth="1"/>
    <col min="25" max="25" width="37.796875" bestFit="1" customWidth="1"/>
  </cols>
  <sheetData>
    <row r="2" spans="1:25" ht="14" customHeight="1" x14ac:dyDescent="0.3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6" spans="1:25" x14ac:dyDescent="0.3">
      <c r="A6" s="1" t="s">
        <v>1</v>
      </c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</row>
    <row r="7" spans="1:25" x14ac:dyDescent="0.3">
      <c r="A7" s="3">
        <v>1</v>
      </c>
      <c r="B7" s="3" t="str">
        <f>"202000085846"</f>
        <v>202000085846</v>
      </c>
      <c r="C7" s="3" t="str">
        <f>"145706"</f>
        <v>145706</v>
      </c>
      <c r="D7" s="3" t="s">
        <v>26</v>
      </c>
      <c r="E7" s="3">
        <v>20137913250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32</v>
      </c>
      <c r="L7" s="3"/>
      <c r="M7" s="3"/>
      <c r="N7" s="3"/>
      <c r="O7" s="3"/>
      <c r="P7" s="3"/>
      <c r="Q7" s="3"/>
      <c r="R7" s="3"/>
      <c r="S7" s="3"/>
      <c r="T7" s="3"/>
      <c r="U7" s="3"/>
      <c r="V7" s="3">
        <v>20000</v>
      </c>
      <c r="W7" s="4">
        <v>44029</v>
      </c>
      <c r="X7" s="4">
        <v>44394</v>
      </c>
      <c r="Y7" s="3" t="s">
        <v>33</v>
      </c>
    </row>
    <row r="8" spans="1:25" ht="27.95" x14ac:dyDescent="0.3">
      <c r="A8" s="5">
        <v>2</v>
      </c>
      <c r="B8" s="5" t="str">
        <f>"202000053823"</f>
        <v>202000053823</v>
      </c>
      <c r="C8" s="5" t="str">
        <f>"111192"</f>
        <v>111192</v>
      </c>
      <c r="D8" s="5" t="s">
        <v>34</v>
      </c>
      <c r="E8" s="5">
        <v>20356476434</v>
      </c>
      <c r="F8" s="5" t="s">
        <v>35</v>
      </c>
      <c r="G8" s="5" t="s">
        <v>36</v>
      </c>
      <c r="H8" s="5" t="s">
        <v>37</v>
      </c>
      <c r="I8" s="5" t="s">
        <v>38</v>
      </c>
      <c r="J8" s="5" t="s">
        <v>39</v>
      </c>
      <c r="K8" s="5" t="s">
        <v>40</v>
      </c>
      <c r="L8" s="5" t="s">
        <v>40</v>
      </c>
      <c r="M8" s="5" t="s">
        <v>40</v>
      </c>
      <c r="N8" s="5" t="s">
        <v>40</v>
      </c>
      <c r="O8" s="5" t="s">
        <v>40</v>
      </c>
      <c r="P8" s="5" t="s">
        <v>41</v>
      </c>
      <c r="Q8" s="5"/>
      <c r="R8" s="5"/>
      <c r="S8" s="5"/>
      <c r="T8" s="5"/>
      <c r="U8" s="5"/>
      <c r="V8" s="5">
        <v>379000</v>
      </c>
      <c r="W8" s="6">
        <v>43955</v>
      </c>
      <c r="X8" s="6">
        <v>44320</v>
      </c>
      <c r="Y8" s="5" t="s">
        <v>42</v>
      </c>
    </row>
    <row r="9" spans="1:25" ht="41.95" x14ac:dyDescent="0.3">
      <c r="A9" s="3">
        <v>3</v>
      </c>
      <c r="B9" s="3" t="str">
        <f>"202000117609"</f>
        <v>202000117609</v>
      </c>
      <c r="C9" s="3" t="str">
        <f>"151037"</f>
        <v>151037</v>
      </c>
      <c r="D9" s="3" t="s">
        <v>43</v>
      </c>
      <c r="E9" s="3">
        <v>20506363480</v>
      </c>
      <c r="F9" s="3" t="s">
        <v>44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49</v>
      </c>
      <c r="L9" s="3" t="s">
        <v>50</v>
      </c>
      <c r="M9" s="3"/>
      <c r="N9" s="3"/>
      <c r="O9" s="3"/>
      <c r="P9" s="3"/>
      <c r="Q9" s="3"/>
      <c r="R9" s="3"/>
      <c r="S9" s="3"/>
      <c r="T9" s="3"/>
      <c r="U9" s="3"/>
      <c r="V9" s="3">
        <v>8500</v>
      </c>
      <c r="W9" s="4">
        <v>44083</v>
      </c>
      <c r="X9" s="4">
        <v>44448</v>
      </c>
      <c r="Y9" s="3" t="s">
        <v>51</v>
      </c>
    </row>
    <row r="10" spans="1:25" ht="27.95" x14ac:dyDescent="0.3">
      <c r="A10" s="5">
        <v>4</v>
      </c>
      <c r="B10" s="5" t="str">
        <f>"201900042512"</f>
        <v>201900042512</v>
      </c>
      <c r="C10" s="5" t="str">
        <f>"135034"</f>
        <v>135034</v>
      </c>
      <c r="D10" s="5" t="s">
        <v>52</v>
      </c>
      <c r="E10" s="5">
        <v>20428696515</v>
      </c>
      <c r="F10" s="5" t="s">
        <v>53</v>
      </c>
      <c r="G10" s="5" t="s">
        <v>54</v>
      </c>
      <c r="H10" s="5" t="s">
        <v>55</v>
      </c>
      <c r="I10" s="5" t="s">
        <v>56</v>
      </c>
      <c r="J10" s="5" t="s">
        <v>57</v>
      </c>
      <c r="K10" s="5" t="s">
        <v>58</v>
      </c>
      <c r="L10" s="5" t="s">
        <v>58</v>
      </c>
      <c r="M10" s="5" t="s">
        <v>59</v>
      </c>
      <c r="N10" s="5" t="s">
        <v>59</v>
      </c>
      <c r="O10" s="5"/>
      <c r="P10" s="5"/>
      <c r="Q10" s="5"/>
      <c r="R10" s="5"/>
      <c r="S10" s="5"/>
      <c r="T10" s="5"/>
      <c r="U10" s="5"/>
      <c r="V10" s="5">
        <v>21000</v>
      </c>
      <c r="W10" s="6">
        <v>43578</v>
      </c>
      <c r="X10" s="5" t="s">
        <v>60</v>
      </c>
      <c r="Y10" s="5" t="s">
        <v>61</v>
      </c>
    </row>
    <row r="11" spans="1:25" ht="41.95" x14ac:dyDescent="0.3">
      <c r="A11" s="3">
        <v>5</v>
      </c>
      <c r="B11" s="3" t="str">
        <f>"202000081261"</f>
        <v>202000081261</v>
      </c>
      <c r="C11" s="3" t="str">
        <f>"137313"</f>
        <v>137313</v>
      </c>
      <c r="D11" s="3" t="s">
        <v>62</v>
      </c>
      <c r="E11" s="3">
        <v>20297566866</v>
      </c>
      <c r="F11" s="3" t="s">
        <v>63</v>
      </c>
      <c r="G11" s="3" t="s">
        <v>64</v>
      </c>
      <c r="H11" s="3" t="s">
        <v>65</v>
      </c>
      <c r="I11" s="3" t="s">
        <v>65</v>
      </c>
      <c r="J11" s="3" t="s">
        <v>66</v>
      </c>
      <c r="K11" s="3" t="s">
        <v>49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>
        <v>5000</v>
      </c>
      <c r="W11" s="4">
        <v>44054</v>
      </c>
      <c r="X11" s="4">
        <v>44419</v>
      </c>
      <c r="Y11" s="3" t="s">
        <v>67</v>
      </c>
    </row>
    <row r="12" spans="1:25" ht="41.95" x14ac:dyDescent="0.3">
      <c r="A12" s="5">
        <v>6</v>
      </c>
      <c r="B12" s="5" t="str">
        <f>"202000062278"</f>
        <v>202000062278</v>
      </c>
      <c r="C12" s="5" t="str">
        <f>"144747"</f>
        <v>144747</v>
      </c>
      <c r="D12" s="5" t="s">
        <v>68</v>
      </c>
      <c r="E12" s="5">
        <v>20546301312</v>
      </c>
      <c r="F12" s="5" t="s">
        <v>69</v>
      </c>
      <c r="G12" s="5" t="s">
        <v>70</v>
      </c>
      <c r="H12" s="5" t="s">
        <v>37</v>
      </c>
      <c r="I12" s="5" t="s">
        <v>38</v>
      </c>
      <c r="J12" s="5" t="s">
        <v>71</v>
      </c>
      <c r="K12" s="5" t="s">
        <v>72</v>
      </c>
      <c r="L12" s="5" t="s">
        <v>72</v>
      </c>
      <c r="M12" s="5" t="s">
        <v>72</v>
      </c>
      <c r="N12" s="5" t="s">
        <v>72</v>
      </c>
      <c r="O12" s="5" t="s">
        <v>72</v>
      </c>
      <c r="P12" s="5"/>
      <c r="Q12" s="5"/>
      <c r="R12" s="5"/>
      <c r="S12" s="5"/>
      <c r="T12" s="5"/>
      <c r="U12" s="5"/>
      <c r="V12" s="5">
        <v>17640</v>
      </c>
      <c r="W12" s="6">
        <v>43985</v>
      </c>
      <c r="X12" s="6">
        <v>44350</v>
      </c>
      <c r="Y12" s="5" t="s">
        <v>73</v>
      </c>
    </row>
    <row r="13" spans="1:25" ht="41.95" x14ac:dyDescent="0.3">
      <c r="A13" s="3">
        <v>7</v>
      </c>
      <c r="B13" s="3" t="str">
        <f>"202000018994"</f>
        <v>202000018994</v>
      </c>
      <c r="C13" s="3" t="str">
        <f>"149068"</f>
        <v>149068</v>
      </c>
      <c r="D13" s="3" t="s">
        <v>74</v>
      </c>
      <c r="E13" s="3">
        <v>20527029920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80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5981</v>
      </c>
      <c r="W13" s="4">
        <v>43866</v>
      </c>
      <c r="X13" s="4">
        <v>44196</v>
      </c>
      <c r="Y13" s="3" t="s">
        <v>81</v>
      </c>
    </row>
    <row r="14" spans="1:25" ht="27.95" x14ac:dyDescent="0.3">
      <c r="A14" s="5">
        <v>8</v>
      </c>
      <c r="B14" s="5" t="str">
        <f>"202000062275"</f>
        <v>202000062275</v>
      </c>
      <c r="C14" s="5" t="str">
        <f>"144746"</f>
        <v>144746</v>
      </c>
      <c r="D14" s="5" t="s">
        <v>82</v>
      </c>
      <c r="E14" s="5">
        <v>20546301312</v>
      </c>
      <c r="F14" s="5" t="s">
        <v>69</v>
      </c>
      <c r="G14" s="5" t="s">
        <v>83</v>
      </c>
      <c r="H14" s="5" t="s">
        <v>37</v>
      </c>
      <c r="I14" s="5" t="s">
        <v>38</v>
      </c>
      <c r="J14" s="5" t="s">
        <v>84</v>
      </c>
      <c r="K14" s="5" t="s">
        <v>72</v>
      </c>
      <c r="L14" s="5" t="s">
        <v>72</v>
      </c>
      <c r="M14" s="5" t="s">
        <v>72</v>
      </c>
      <c r="N14" s="5" t="s">
        <v>72</v>
      </c>
      <c r="O14" s="5" t="s">
        <v>72</v>
      </c>
      <c r="P14" s="5"/>
      <c r="Q14" s="5"/>
      <c r="R14" s="5"/>
      <c r="S14" s="5"/>
      <c r="T14" s="5"/>
      <c r="U14" s="5"/>
      <c r="V14" s="5">
        <v>17640</v>
      </c>
      <c r="W14" s="6">
        <v>43985</v>
      </c>
      <c r="X14" s="6">
        <v>44350</v>
      </c>
      <c r="Y14" s="5" t="s">
        <v>73</v>
      </c>
    </row>
    <row r="15" spans="1:25" ht="27.95" x14ac:dyDescent="0.3">
      <c r="A15" s="3">
        <v>9</v>
      </c>
      <c r="B15" s="3" t="str">
        <f>"202000120028"</f>
        <v>202000120028</v>
      </c>
      <c r="C15" s="3" t="str">
        <f>"151106"</f>
        <v>151106</v>
      </c>
      <c r="D15" s="3" t="s">
        <v>85</v>
      </c>
      <c r="E15" s="3">
        <v>20565367952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91</v>
      </c>
      <c r="M15" s="3" t="s">
        <v>91</v>
      </c>
      <c r="N15" s="3" t="s">
        <v>91</v>
      </c>
      <c r="O15" s="3" t="s">
        <v>91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92</v>
      </c>
      <c r="U15" s="3"/>
      <c r="V15" s="3">
        <v>200000</v>
      </c>
      <c r="W15" s="4">
        <v>44083</v>
      </c>
      <c r="X15" s="4">
        <v>44448</v>
      </c>
      <c r="Y15" s="3" t="s">
        <v>93</v>
      </c>
    </row>
    <row r="16" spans="1:25" ht="27.95" x14ac:dyDescent="0.3">
      <c r="A16" s="5">
        <v>10</v>
      </c>
      <c r="B16" s="5" t="str">
        <f>"202000125441"</f>
        <v>202000125441</v>
      </c>
      <c r="C16" s="5" t="str">
        <f>"151356"</f>
        <v>151356</v>
      </c>
      <c r="D16" s="5" t="s">
        <v>94</v>
      </c>
      <c r="E16" s="5">
        <v>20539827431</v>
      </c>
      <c r="F16" s="5" t="s">
        <v>95</v>
      </c>
      <c r="G16" s="5" t="s">
        <v>96</v>
      </c>
      <c r="H16" s="5" t="s">
        <v>97</v>
      </c>
      <c r="I16" s="5" t="s">
        <v>98</v>
      </c>
      <c r="J16" s="5" t="s">
        <v>99</v>
      </c>
      <c r="K16" s="5" t="s">
        <v>100</v>
      </c>
      <c r="L16" s="5" t="s">
        <v>100</v>
      </c>
      <c r="M16" s="5"/>
      <c r="N16" s="5"/>
      <c r="O16" s="5"/>
      <c r="P16" s="5"/>
      <c r="Q16" s="5"/>
      <c r="R16" s="5"/>
      <c r="S16" s="5"/>
      <c r="T16" s="5"/>
      <c r="U16" s="5"/>
      <c r="V16" s="5">
        <v>20000</v>
      </c>
      <c r="W16" s="6">
        <v>44111</v>
      </c>
      <c r="X16" s="6">
        <v>44476</v>
      </c>
      <c r="Y16" s="5" t="s">
        <v>101</v>
      </c>
    </row>
    <row r="17" spans="1:25" ht="27.95" x14ac:dyDescent="0.3">
      <c r="A17" s="3">
        <v>11</v>
      </c>
      <c r="B17" s="3" t="str">
        <f>"202000119383"</f>
        <v>202000119383</v>
      </c>
      <c r="C17" s="3" t="str">
        <f>"151109"</f>
        <v>151109</v>
      </c>
      <c r="D17" s="3" t="s">
        <v>102</v>
      </c>
      <c r="E17" s="3">
        <v>20100151627</v>
      </c>
      <c r="F17" s="3" t="s">
        <v>103</v>
      </c>
      <c r="G17" s="3" t="s">
        <v>104</v>
      </c>
      <c r="H17" s="3" t="s">
        <v>46</v>
      </c>
      <c r="I17" s="3" t="s">
        <v>105</v>
      </c>
      <c r="J17" s="3" t="s">
        <v>106</v>
      </c>
      <c r="K17" s="3" t="s">
        <v>100</v>
      </c>
      <c r="L17" s="3" t="s">
        <v>107</v>
      </c>
      <c r="M17" s="3" t="s">
        <v>100</v>
      </c>
      <c r="N17" s="3"/>
      <c r="O17" s="3"/>
      <c r="P17" s="3"/>
      <c r="Q17" s="3"/>
      <c r="R17" s="3"/>
      <c r="S17" s="3"/>
      <c r="T17" s="3"/>
      <c r="U17" s="3"/>
      <c r="V17" s="3">
        <v>0</v>
      </c>
      <c r="W17" s="4">
        <v>44083</v>
      </c>
      <c r="X17" s="4">
        <v>44448</v>
      </c>
      <c r="Y17" s="3" t="s">
        <v>108</v>
      </c>
    </row>
    <row r="18" spans="1:25" x14ac:dyDescent="0.3">
      <c r="A18" s="5">
        <v>12</v>
      </c>
      <c r="B18" s="5" t="str">
        <f>"202000138454"</f>
        <v>202000138454</v>
      </c>
      <c r="C18" s="5" t="str">
        <f>"151767"</f>
        <v>151767</v>
      </c>
      <c r="D18" s="5" t="s">
        <v>109</v>
      </c>
      <c r="E18" s="5">
        <v>20137913250</v>
      </c>
      <c r="F18" s="5" t="s">
        <v>27</v>
      </c>
      <c r="G18" s="5" t="s">
        <v>110</v>
      </c>
      <c r="H18" s="5" t="s">
        <v>29</v>
      </c>
      <c r="I18" s="5" t="s">
        <v>30</v>
      </c>
      <c r="J18" s="5" t="s">
        <v>29</v>
      </c>
      <c r="K18" s="5" t="s">
        <v>32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20000</v>
      </c>
      <c r="W18" s="6">
        <v>44120</v>
      </c>
      <c r="X18" s="6">
        <v>44485</v>
      </c>
      <c r="Y18" s="5" t="s">
        <v>33</v>
      </c>
    </row>
    <row r="19" spans="1:25" x14ac:dyDescent="0.3">
      <c r="A19" s="3">
        <v>13</v>
      </c>
      <c r="B19" s="3" t="str">
        <f>"202000016033"</f>
        <v>202000016033</v>
      </c>
      <c r="C19" s="3" t="str">
        <f>"148990"</f>
        <v>148990</v>
      </c>
      <c r="D19" s="3" t="s">
        <v>111</v>
      </c>
      <c r="E19" s="3">
        <v>20548040320</v>
      </c>
      <c r="F19" s="3" t="s">
        <v>112</v>
      </c>
      <c r="G19" s="3" t="s">
        <v>113</v>
      </c>
      <c r="H19" s="3" t="s">
        <v>114</v>
      </c>
      <c r="I19" s="3" t="s">
        <v>115</v>
      </c>
      <c r="J19" s="3" t="s">
        <v>116</v>
      </c>
      <c r="K19" s="3" t="s">
        <v>100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10000</v>
      </c>
      <c r="W19" s="4">
        <v>43867</v>
      </c>
      <c r="X19" s="4">
        <v>44233</v>
      </c>
      <c r="Y19" s="3" t="s">
        <v>117</v>
      </c>
    </row>
    <row r="20" spans="1:25" ht="41.95" x14ac:dyDescent="0.3">
      <c r="A20" s="5">
        <v>14</v>
      </c>
      <c r="B20" s="5" t="str">
        <f>"202000091929"</f>
        <v>202000091929</v>
      </c>
      <c r="C20" s="5" t="str">
        <f>"150237"</f>
        <v>150237</v>
      </c>
      <c r="D20" s="5" t="s">
        <v>118</v>
      </c>
      <c r="E20" s="5">
        <v>20600439881</v>
      </c>
      <c r="F20" s="5" t="s">
        <v>119</v>
      </c>
      <c r="G20" s="5" t="s">
        <v>120</v>
      </c>
      <c r="H20" s="5" t="s">
        <v>114</v>
      </c>
      <c r="I20" s="5" t="s">
        <v>114</v>
      </c>
      <c r="J20" s="5" t="s">
        <v>121</v>
      </c>
      <c r="K20" s="5" t="s">
        <v>122</v>
      </c>
      <c r="L20" s="5" t="s">
        <v>123</v>
      </c>
      <c r="M20" s="5" t="s">
        <v>124</v>
      </c>
      <c r="N20" s="5" t="s">
        <v>49</v>
      </c>
      <c r="O20" s="5" t="s">
        <v>125</v>
      </c>
      <c r="P20" s="5" t="s">
        <v>125</v>
      </c>
      <c r="Q20" s="5"/>
      <c r="R20" s="5"/>
      <c r="S20" s="5"/>
      <c r="T20" s="5"/>
      <c r="U20" s="5"/>
      <c r="V20" s="5">
        <v>34646</v>
      </c>
      <c r="W20" s="6">
        <v>44063</v>
      </c>
      <c r="X20" s="5" t="s">
        <v>60</v>
      </c>
      <c r="Y20" s="5" t="s">
        <v>126</v>
      </c>
    </row>
    <row r="21" spans="1:25" ht="55.9" x14ac:dyDescent="0.3">
      <c r="A21" s="3">
        <v>15</v>
      </c>
      <c r="B21" s="3" t="str">
        <f>"202000141005"</f>
        <v>202000141005</v>
      </c>
      <c r="C21" s="3" t="str">
        <f>"150799"</f>
        <v>150799</v>
      </c>
      <c r="D21" s="3" t="s">
        <v>127</v>
      </c>
      <c r="E21" s="3">
        <v>20102297581</v>
      </c>
      <c r="F21" s="3" t="s">
        <v>128</v>
      </c>
      <c r="G21" s="3" t="s">
        <v>129</v>
      </c>
      <c r="H21" s="3" t="s">
        <v>130</v>
      </c>
      <c r="I21" s="3" t="s">
        <v>131</v>
      </c>
      <c r="J21" s="3" t="s">
        <v>132</v>
      </c>
      <c r="K21" s="3" t="s">
        <v>100</v>
      </c>
      <c r="L21" s="3" t="s">
        <v>100</v>
      </c>
      <c r="M21" s="3"/>
      <c r="N21" s="3"/>
      <c r="O21" s="3"/>
      <c r="P21" s="3"/>
      <c r="Q21" s="3"/>
      <c r="R21" s="3"/>
      <c r="S21" s="3"/>
      <c r="T21" s="3"/>
      <c r="U21" s="3"/>
      <c r="V21" s="3">
        <v>20000</v>
      </c>
      <c r="W21" s="4">
        <v>44118</v>
      </c>
      <c r="X21" s="4">
        <v>44483</v>
      </c>
      <c r="Y21" s="3" t="s">
        <v>133</v>
      </c>
    </row>
    <row r="22" spans="1:25" x14ac:dyDescent="0.3">
      <c r="A22" s="5">
        <v>16</v>
      </c>
      <c r="B22" s="5" t="str">
        <f>"202000105372"</f>
        <v>202000105372</v>
      </c>
      <c r="C22" s="5" t="str">
        <f>"150587"</f>
        <v>150587</v>
      </c>
      <c r="D22" s="5" t="s">
        <v>134</v>
      </c>
      <c r="E22" s="5">
        <v>20544244184</v>
      </c>
      <c r="F22" s="5" t="s">
        <v>135</v>
      </c>
      <c r="G22" s="5" t="s">
        <v>136</v>
      </c>
      <c r="H22" s="5" t="s">
        <v>37</v>
      </c>
      <c r="I22" s="5" t="s">
        <v>137</v>
      </c>
      <c r="J22" s="5" t="s">
        <v>137</v>
      </c>
      <c r="K22" s="5" t="s">
        <v>138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1023</v>
      </c>
      <c r="W22" s="6">
        <v>44070</v>
      </c>
      <c r="X22" s="6">
        <v>44196</v>
      </c>
      <c r="Y22" s="5" t="s">
        <v>139</v>
      </c>
    </row>
    <row r="23" spans="1:25" x14ac:dyDescent="0.3">
      <c r="A23" s="3">
        <v>17</v>
      </c>
      <c r="B23" s="3" t="str">
        <f>"202000130629"</f>
        <v>202000130629</v>
      </c>
      <c r="C23" s="3" t="str">
        <f>"139263"</f>
        <v>139263</v>
      </c>
      <c r="D23" s="3" t="s">
        <v>140</v>
      </c>
      <c r="E23" s="3">
        <v>20109565017</v>
      </c>
      <c r="F23" s="3" t="s">
        <v>141</v>
      </c>
      <c r="G23" s="3" t="s">
        <v>142</v>
      </c>
      <c r="H23" s="3" t="s">
        <v>97</v>
      </c>
      <c r="I23" s="3" t="s">
        <v>143</v>
      </c>
      <c r="J23" s="3" t="s">
        <v>143</v>
      </c>
      <c r="K23" s="3" t="s">
        <v>144</v>
      </c>
      <c r="L23" s="3" t="s">
        <v>144</v>
      </c>
      <c r="M23" s="3"/>
      <c r="N23" s="3"/>
      <c r="O23" s="3"/>
      <c r="P23" s="3"/>
      <c r="Q23" s="3"/>
      <c r="R23" s="3"/>
      <c r="S23" s="3"/>
      <c r="T23" s="3"/>
      <c r="U23" s="3"/>
      <c r="V23" s="3">
        <v>11100</v>
      </c>
      <c r="W23" s="4">
        <v>44110</v>
      </c>
      <c r="X23" s="4">
        <v>44245</v>
      </c>
      <c r="Y23" s="3" t="s">
        <v>145</v>
      </c>
    </row>
    <row r="24" spans="1:25" x14ac:dyDescent="0.3">
      <c r="A24" s="5">
        <v>18</v>
      </c>
      <c r="B24" s="5" t="str">
        <f>"201900185295"</f>
        <v>201900185295</v>
      </c>
      <c r="C24" s="5" t="str">
        <f>"147692"</f>
        <v>147692</v>
      </c>
      <c r="D24" s="5" t="s">
        <v>146</v>
      </c>
      <c r="E24" s="5">
        <v>20600701216</v>
      </c>
      <c r="F24" s="5" t="s">
        <v>147</v>
      </c>
      <c r="G24" s="5" t="s">
        <v>148</v>
      </c>
      <c r="H24" s="5" t="s">
        <v>149</v>
      </c>
      <c r="I24" s="5" t="s">
        <v>150</v>
      </c>
      <c r="J24" s="5" t="s">
        <v>151</v>
      </c>
      <c r="K24" s="5" t="s">
        <v>152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8000</v>
      </c>
      <c r="W24" s="6">
        <v>43783</v>
      </c>
      <c r="X24" s="6">
        <v>44149</v>
      </c>
      <c r="Y24" s="5" t="s">
        <v>153</v>
      </c>
    </row>
    <row r="25" spans="1:25" x14ac:dyDescent="0.3">
      <c r="A25" s="3">
        <v>19</v>
      </c>
      <c r="B25" s="3" t="str">
        <f>"202000120353"</f>
        <v>202000120353</v>
      </c>
      <c r="C25" s="3" t="str">
        <f>"151325"</f>
        <v>151325</v>
      </c>
      <c r="D25" s="3" t="s">
        <v>154</v>
      </c>
      <c r="E25" s="3">
        <v>20433763221</v>
      </c>
      <c r="F25" s="3" t="s">
        <v>155</v>
      </c>
      <c r="G25" s="3" t="s">
        <v>156</v>
      </c>
      <c r="H25" s="3" t="s">
        <v>29</v>
      </c>
      <c r="I25" s="3" t="s">
        <v>30</v>
      </c>
      <c r="J25" s="3" t="s">
        <v>157</v>
      </c>
      <c r="K25" s="3" t="s">
        <v>100</v>
      </c>
      <c r="L25" s="3" t="s">
        <v>100</v>
      </c>
      <c r="M25" s="3" t="s">
        <v>100</v>
      </c>
      <c r="N25" s="3"/>
      <c r="O25" s="3"/>
      <c r="P25" s="3"/>
      <c r="Q25" s="3"/>
      <c r="R25" s="3"/>
      <c r="S25" s="3"/>
      <c r="T25" s="3"/>
      <c r="U25" s="3"/>
      <c r="V25" s="3">
        <v>30000</v>
      </c>
      <c r="W25" s="4">
        <v>44093</v>
      </c>
      <c r="X25" s="4">
        <v>44301</v>
      </c>
      <c r="Y25" s="3" t="s">
        <v>158</v>
      </c>
    </row>
    <row r="26" spans="1:25" ht="41.95" x14ac:dyDescent="0.3">
      <c r="A26" s="5">
        <v>20</v>
      </c>
      <c r="B26" s="5" t="str">
        <f>"202000023065"</f>
        <v>202000023065</v>
      </c>
      <c r="C26" s="5" t="str">
        <f>"128682"</f>
        <v>128682</v>
      </c>
      <c r="D26" s="5" t="s">
        <v>159</v>
      </c>
      <c r="E26" s="5">
        <v>20513842377</v>
      </c>
      <c r="F26" s="5" t="s">
        <v>160</v>
      </c>
      <c r="G26" s="5" t="s">
        <v>161</v>
      </c>
      <c r="H26" s="5" t="s">
        <v>88</v>
      </c>
      <c r="I26" s="5" t="s">
        <v>162</v>
      </c>
      <c r="J26" s="5" t="s">
        <v>163</v>
      </c>
      <c r="K26" s="5" t="s">
        <v>164</v>
      </c>
      <c r="L26" s="5" t="s">
        <v>165</v>
      </c>
      <c r="M26" s="5" t="s">
        <v>165</v>
      </c>
      <c r="N26" s="5" t="s">
        <v>165</v>
      </c>
      <c r="O26" s="5" t="s">
        <v>165</v>
      </c>
      <c r="P26" s="5" t="s">
        <v>165</v>
      </c>
      <c r="Q26" s="5" t="s">
        <v>165</v>
      </c>
      <c r="R26" s="5" t="s">
        <v>166</v>
      </c>
      <c r="S26" s="5" t="s">
        <v>166</v>
      </c>
      <c r="T26" s="5"/>
      <c r="U26" s="5"/>
      <c r="V26" s="5">
        <v>184800</v>
      </c>
      <c r="W26" s="6">
        <v>43874</v>
      </c>
      <c r="X26" s="6">
        <v>44240</v>
      </c>
      <c r="Y26" s="5" t="s">
        <v>167</v>
      </c>
    </row>
    <row r="27" spans="1:25" ht="27.95" x14ac:dyDescent="0.3">
      <c r="A27" s="3">
        <v>21</v>
      </c>
      <c r="B27" s="3" t="str">
        <f>"202000090954"</f>
        <v>202000090954</v>
      </c>
      <c r="C27" s="3" t="str">
        <f>"144928"</f>
        <v>144928</v>
      </c>
      <c r="D27" s="3" t="s">
        <v>168</v>
      </c>
      <c r="E27" s="3">
        <v>20347029697</v>
      </c>
      <c r="F27" s="3" t="s">
        <v>169</v>
      </c>
      <c r="G27" s="3" t="s">
        <v>170</v>
      </c>
      <c r="H27" s="3" t="s">
        <v>171</v>
      </c>
      <c r="I27" s="3" t="s">
        <v>172</v>
      </c>
      <c r="J27" s="3" t="s">
        <v>173</v>
      </c>
      <c r="K27" s="3" t="s">
        <v>174</v>
      </c>
      <c r="L27" s="3" t="s">
        <v>175</v>
      </c>
      <c r="M27" s="3"/>
      <c r="N27" s="3"/>
      <c r="O27" s="3"/>
      <c r="P27" s="3"/>
      <c r="Q27" s="3"/>
      <c r="R27" s="3"/>
      <c r="S27" s="3"/>
      <c r="T27" s="3"/>
      <c r="U27" s="3"/>
      <c r="V27" s="3">
        <v>19500</v>
      </c>
      <c r="W27" s="4">
        <v>44057</v>
      </c>
      <c r="X27" s="3" t="s">
        <v>60</v>
      </c>
      <c r="Y27" s="3" t="s">
        <v>176</v>
      </c>
    </row>
    <row r="28" spans="1:25" x14ac:dyDescent="0.3">
      <c r="A28" s="5">
        <v>22</v>
      </c>
      <c r="B28" s="5" t="str">
        <f>"201900195283"</f>
        <v>201900195283</v>
      </c>
      <c r="C28" s="5" t="str">
        <f>"147974"</f>
        <v>147974</v>
      </c>
      <c r="D28" s="5" t="s">
        <v>177</v>
      </c>
      <c r="E28" s="5">
        <v>20100079501</v>
      </c>
      <c r="F28" s="5" t="s">
        <v>178</v>
      </c>
      <c r="G28" s="5" t="s">
        <v>179</v>
      </c>
      <c r="H28" s="5" t="s">
        <v>29</v>
      </c>
      <c r="I28" s="5" t="s">
        <v>180</v>
      </c>
      <c r="J28" s="5" t="s">
        <v>181</v>
      </c>
      <c r="K28" s="5" t="s">
        <v>100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10000</v>
      </c>
      <c r="W28" s="6">
        <v>43795</v>
      </c>
      <c r="X28" s="6">
        <v>44161</v>
      </c>
      <c r="Y28" s="5" t="s">
        <v>182</v>
      </c>
    </row>
    <row r="29" spans="1:25" ht="27.95" x14ac:dyDescent="0.3">
      <c r="A29" s="3">
        <v>23</v>
      </c>
      <c r="B29" s="3" t="str">
        <f>"201900165530"</f>
        <v>201900165530</v>
      </c>
      <c r="C29" s="3" t="str">
        <f>"147072"</f>
        <v>147072</v>
      </c>
      <c r="D29" s="3" t="s">
        <v>183</v>
      </c>
      <c r="E29" s="3">
        <v>20504743307</v>
      </c>
      <c r="F29" s="3" t="s">
        <v>184</v>
      </c>
      <c r="G29" s="3" t="s">
        <v>185</v>
      </c>
      <c r="H29" s="3" t="s">
        <v>88</v>
      </c>
      <c r="I29" s="3" t="s">
        <v>186</v>
      </c>
      <c r="J29" s="3" t="s">
        <v>187</v>
      </c>
      <c r="K29" s="3" t="s">
        <v>188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0</v>
      </c>
      <c r="W29" s="4">
        <v>43777</v>
      </c>
      <c r="X29" s="4">
        <v>44143</v>
      </c>
      <c r="Y29" s="3" t="s">
        <v>189</v>
      </c>
    </row>
    <row r="30" spans="1:25" x14ac:dyDescent="0.3">
      <c r="A30" s="5">
        <v>24</v>
      </c>
      <c r="B30" s="5" t="str">
        <f>"202000093030"</f>
        <v>202000093030</v>
      </c>
      <c r="C30" s="5" t="str">
        <f>"150275"</f>
        <v>150275</v>
      </c>
      <c r="D30" s="5" t="s">
        <v>190</v>
      </c>
      <c r="E30" s="5">
        <v>20603588844</v>
      </c>
      <c r="F30" s="5" t="s">
        <v>191</v>
      </c>
      <c r="G30" s="5" t="s">
        <v>192</v>
      </c>
      <c r="H30" s="5" t="s">
        <v>55</v>
      </c>
      <c r="I30" s="5" t="s">
        <v>56</v>
      </c>
      <c r="J30" s="5" t="s">
        <v>193</v>
      </c>
      <c r="K30" s="5" t="s">
        <v>49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5000</v>
      </c>
      <c r="W30" s="6">
        <v>44050</v>
      </c>
      <c r="X30" s="5" t="s">
        <v>60</v>
      </c>
      <c r="Y30" s="5" t="s">
        <v>194</v>
      </c>
    </row>
    <row r="31" spans="1:25" x14ac:dyDescent="0.3">
      <c r="A31" s="3">
        <v>25</v>
      </c>
      <c r="B31" s="3" t="str">
        <f>"202000035004"</f>
        <v>202000035004</v>
      </c>
      <c r="C31" s="3" t="str">
        <f>"149402"</f>
        <v>149402</v>
      </c>
      <c r="D31" s="3" t="s">
        <v>195</v>
      </c>
      <c r="E31" s="3">
        <v>20304177552</v>
      </c>
      <c r="F31" s="3" t="s">
        <v>196</v>
      </c>
      <c r="G31" s="3" t="s">
        <v>197</v>
      </c>
      <c r="H31" s="3" t="s">
        <v>37</v>
      </c>
      <c r="I31" s="3" t="s">
        <v>38</v>
      </c>
      <c r="J31" s="3" t="s">
        <v>39</v>
      </c>
      <c r="K31" s="3" t="s">
        <v>198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v>0</v>
      </c>
      <c r="W31" s="4">
        <v>43915</v>
      </c>
      <c r="X31" s="4">
        <v>44255</v>
      </c>
      <c r="Y31" s="3" t="s">
        <v>199</v>
      </c>
    </row>
    <row r="32" spans="1:25" ht="27.95" x14ac:dyDescent="0.3">
      <c r="A32" s="5">
        <v>26</v>
      </c>
      <c r="B32" s="5" t="str">
        <f>"202000075601"</f>
        <v>202000075601</v>
      </c>
      <c r="C32" s="5" t="str">
        <f>"149011"</f>
        <v>149011</v>
      </c>
      <c r="D32" s="5" t="s">
        <v>200</v>
      </c>
      <c r="E32" s="5">
        <v>20102708394</v>
      </c>
      <c r="F32" s="5" t="s">
        <v>201</v>
      </c>
      <c r="G32" s="5" t="s">
        <v>202</v>
      </c>
      <c r="H32" s="5" t="s">
        <v>130</v>
      </c>
      <c r="I32" s="5" t="s">
        <v>203</v>
      </c>
      <c r="J32" s="5" t="s">
        <v>203</v>
      </c>
      <c r="K32" s="5" t="s">
        <v>204</v>
      </c>
      <c r="L32" s="5" t="s">
        <v>204</v>
      </c>
      <c r="M32" s="5" t="s">
        <v>204</v>
      </c>
      <c r="N32" s="5" t="s">
        <v>204</v>
      </c>
      <c r="O32" s="5" t="s">
        <v>204</v>
      </c>
      <c r="P32" s="5" t="s">
        <v>204</v>
      </c>
      <c r="Q32" s="5" t="s">
        <v>204</v>
      </c>
      <c r="R32" s="5" t="s">
        <v>204</v>
      </c>
      <c r="S32" s="5" t="s">
        <v>204</v>
      </c>
      <c r="T32" s="5" t="s">
        <v>204</v>
      </c>
      <c r="U32" s="5" t="s">
        <v>204</v>
      </c>
      <c r="V32" s="5">
        <v>58124</v>
      </c>
      <c r="W32" s="6">
        <v>44027</v>
      </c>
      <c r="X32" s="6">
        <v>44165</v>
      </c>
      <c r="Y32" s="5" t="s">
        <v>205</v>
      </c>
    </row>
    <row r="33" spans="1:25" x14ac:dyDescent="0.3">
      <c r="A33" s="3">
        <v>27</v>
      </c>
      <c r="B33" s="3" t="str">
        <f>"202000135756"</f>
        <v>202000135756</v>
      </c>
      <c r="C33" s="3" t="str">
        <f>"151647"</f>
        <v>151647</v>
      </c>
      <c r="D33" s="3" t="s">
        <v>206</v>
      </c>
      <c r="E33" s="3">
        <v>20140266575</v>
      </c>
      <c r="F33" s="3" t="s">
        <v>207</v>
      </c>
      <c r="G33" s="3" t="s">
        <v>208</v>
      </c>
      <c r="H33" s="3" t="s">
        <v>37</v>
      </c>
      <c r="I33" s="3" t="s">
        <v>209</v>
      </c>
      <c r="J33" s="3" t="s">
        <v>210</v>
      </c>
      <c r="K33" s="3" t="s">
        <v>211</v>
      </c>
      <c r="L33" s="3" t="s">
        <v>124</v>
      </c>
      <c r="M33" s="3"/>
      <c r="N33" s="3"/>
      <c r="O33" s="3"/>
      <c r="P33" s="3"/>
      <c r="Q33" s="3"/>
      <c r="R33" s="3"/>
      <c r="S33" s="3"/>
      <c r="T33" s="3"/>
      <c r="U33" s="3"/>
      <c r="V33" s="3">
        <v>2500</v>
      </c>
      <c r="W33" s="4">
        <v>44110</v>
      </c>
      <c r="X33" s="4">
        <v>44475</v>
      </c>
      <c r="Y33" s="3" t="s">
        <v>212</v>
      </c>
    </row>
    <row r="34" spans="1:25" ht="27.95" x14ac:dyDescent="0.3">
      <c r="A34" s="5">
        <v>28</v>
      </c>
      <c r="B34" s="5" t="str">
        <f>"202000095466"</f>
        <v>202000095466</v>
      </c>
      <c r="C34" s="5" t="str">
        <f>"150358"</f>
        <v>150358</v>
      </c>
      <c r="D34" s="5" t="s">
        <v>213</v>
      </c>
      <c r="E34" s="5">
        <v>20140266575</v>
      </c>
      <c r="F34" s="5" t="s">
        <v>207</v>
      </c>
      <c r="G34" s="5" t="s">
        <v>214</v>
      </c>
      <c r="H34" s="5" t="s">
        <v>37</v>
      </c>
      <c r="I34" s="5" t="s">
        <v>209</v>
      </c>
      <c r="J34" s="5" t="s">
        <v>215</v>
      </c>
      <c r="K34" s="5" t="s">
        <v>211</v>
      </c>
      <c r="L34" s="5" t="s">
        <v>211</v>
      </c>
      <c r="M34" s="5"/>
      <c r="N34" s="5"/>
      <c r="O34" s="5"/>
      <c r="P34" s="5"/>
      <c r="Q34" s="5"/>
      <c r="R34" s="5"/>
      <c r="S34" s="5"/>
      <c r="T34" s="5"/>
      <c r="U34" s="5"/>
      <c r="V34" s="5">
        <v>3000</v>
      </c>
      <c r="W34" s="6">
        <v>44048</v>
      </c>
      <c r="X34" s="6">
        <v>44413</v>
      </c>
      <c r="Y34" s="5" t="s">
        <v>216</v>
      </c>
    </row>
    <row r="35" spans="1:25" ht="27.95" x14ac:dyDescent="0.3">
      <c r="A35" s="3">
        <v>29</v>
      </c>
      <c r="B35" s="3" t="str">
        <f>"202000058609"</f>
        <v>202000058609</v>
      </c>
      <c r="C35" s="3" t="str">
        <f>"144684"</f>
        <v>144684</v>
      </c>
      <c r="D35" s="3" t="s">
        <v>217</v>
      </c>
      <c r="E35" s="3">
        <v>20137913250</v>
      </c>
      <c r="F35" s="3" t="s">
        <v>27</v>
      </c>
      <c r="G35" s="3" t="s">
        <v>218</v>
      </c>
      <c r="H35" s="3" t="s">
        <v>29</v>
      </c>
      <c r="I35" s="3" t="s">
        <v>30</v>
      </c>
      <c r="J35" s="3" t="s">
        <v>31</v>
      </c>
      <c r="K35" s="3" t="s">
        <v>32</v>
      </c>
      <c r="L35" s="3" t="s">
        <v>32</v>
      </c>
      <c r="M35" s="3"/>
      <c r="N35" s="3"/>
      <c r="O35" s="3"/>
      <c r="P35" s="3"/>
      <c r="Q35" s="3"/>
      <c r="R35" s="3"/>
      <c r="S35" s="3"/>
      <c r="T35" s="3"/>
      <c r="U35" s="3"/>
      <c r="V35" s="3">
        <v>40000</v>
      </c>
      <c r="W35" s="4">
        <v>43972</v>
      </c>
      <c r="X35" s="4">
        <v>44337</v>
      </c>
      <c r="Y35" s="3" t="s">
        <v>33</v>
      </c>
    </row>
    <row r="36" spans="1:25" x14ac:dyDescent="0.3">
      <c r="A36" s="5">
        <v>30</v>
      </c>
      <c r="B36" s="5" t="str">
        <f>"202000006771"</f>
        <v>202000006771</v>
      </c>
      <c r="C36" s="5" t="str">
        <f>"140740"</f>
        <v>140740</v>
      </c>
      <c r="D36" s="5" t="s">
        <v>219</v>
      </c>
      <c r="E36" s="5">
        <v>20600891953</v>
      </c>
      <c r="F36" s="5" t="s">
        <v>220</v>
      </c>
      <c r="G36" s="5" t="s">
        <v>221</v>
      </c>
      <c r="H36" s="5" t="s">
        <v>171</v>
      </c>
      <c r="I36" s="5" t="s">
        <v>222</v>
      </c>
      <c r="J36" s="5" t="s">
        <v>223</v>
      </c>
      <c r="K36" s="5" t="s">
        <v>224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8222</v>
      </c>
      <c r="W36" s="6">
        <v>43844</v>
      </c>
      <c r="X36" s="6">
        <v>44210</v>
      </c>
      <c r="Y36" s="5" t="s">
        <v>225</v>
      </c>
    </row>
    <row r="37" spans="1:25" ht="41.95" x14ac:dyDescent="0.3">
      <c r="A37" s="3">
        <v>31</v>
      </c>
      <c r="B37" s="3" t="str">
        <f>"202000138838"</f>
        <v>202000138838</v>
      </c>
      <c r="C37" s="3" t="str">
        <f>"151895"</f>
        <v>151895</v>
      </c>
      <c r="D37" s="3" t="s">
        <v>226</v>
      </c>
      <c r="E37" s="3">
        <v>20602371442</v>
      </c>
      <c r="F37" s="3" t="s">
        <v>227</v>
      </c>
      <c r="G37" s="3" t="s">
        <v>228</v>
      </c>
      <c r="H37" s="3" t="s">
        <v>55</v>
      </c>
      <c r="I37" s="3" t="s">
        <v>229</v>
      </c>
      <c r="J37" s="3" t="s">
        <v>230</v>
      </c>
      <c r="K37" s="3" t="s">
        <v>100</v>
      </c>
      <c r="L37" s="3" t="s">
        <v>100</v>
      </c>
      <c r="M37" s="3"/>
      <c r="N37" s="3"/>
      <c r="O37" s="3"/>
      <c r="P37" s="3"/>
      <c r="Q37" s="3"/>
      <c r="R37" s="3"/>
      <c r="S37" s="3"/>
      <c r="T37" s="3"/>
      <c r="U37" s="3"/>
      <c r="V37" s="3">
        <v>20000</v>
      </c>
      <c r="W37" s="4">
        <v>44118</v>
      </c>
      <c r="X37" s="4">
        <v>44483</v>
      </c>
      <c r="Y37" s="3" t="s">
        <v>231</v>
      </c>
    </row>
    <row r="38" spans="1:25" ht="27.95" x14ac:dyDescent="0.3">
      <c r="A38" s="5">
        <v>32</v>
      </c>
      <c r="B38" s="5" t="str">
        <f>"202000033342"</f>
        <v>202000033342</v>
      </c>
      <c r="C38" s="5" t="str">
        <f>"149322"</f>
        <v>149322</v>
      </c>
      <c r="D38" s="5" t="s">
        <v>232</v>
      </c>
      <c r="E38" s="5">
        <v>20565343697</v>
      </c>
      <c r="F38" s="5" t="s">
        <v>233</v>
      </c>
      <c r="G38" s="5" t="s">
        <v>234</v>
      </c>
      <c r="H38" s="5" t="s">
        <v>235</v>
      </c>
      <c r="I38" s="5" t="s">
        <v>236</v>
      </c>
      <c r="J38" s="5" t="s">
        <v>236</v>
      </c>
      <c r="K38" s="5" t="s">
        <v>237</v>
      </c>
      <c r="L38" s="5" t="s">
        <v>238</v>
      </c>
      <c r="M38" s="5" t="s">
        <v>238</v>
      </c>
      <c r="N38" s="5" t="s">
        <v>239</v>
      </c>
      <c r="O38" s="5"/>
      <c r="P38" s="5"/>
      <c r="Q38" s="5"/>
      <c r="R38" s="5"/>
      <c r="S38" s="5"/>
      <c r="T38" s="5"/>
      <c r="U38" s="5"/>
      <c r="V38" s="5">
        <v>43500</v>
      </c>
      <c r="W38" s="6">
        <v>43971</v>
      </c>
      <c r="X38" s="6">
        <v>44336</v>
      </c>
      <c r="Y38" s="5" t="s">
        <v>240</v>
      </c>
    </row>
    <row r="39" spans="1:25" ht="27.95" x14ac:dyDescent="0.3">
      <c r="A39" s="3">
        <v>33</v>
      </c>
      <c r="B39" s="3" t="str">
        <f>"202000146959"</f>
        <v>202000146959</v>
      </c>
      <c r="C39" s="3" t="str">
        <f>"152007"</f>
        <v>152007</v>
      </c>
      <c r="D39" s="3" t="s">
        <v>241</v>
      </c>
      <c r="E39" s="3">
        <v>20428696515</v>
      </c>
      <c r="F39" s="3" t="s">
        <v>242</v>
      </c>
      <c r="G39" s="3" t="s">
        <v>243</v>
      </c>
      <c r="H39" s="3" t="s">
        <v>244</v>
      </c>
      <c r="I39" s="3" t="s">
        <v>245</v>
      </c>
      <c r="J39" s="3" t="s">
        <v>246</v>
      </c>
      <c r="K39" s="3" t="s">
        <v>247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>
        <v>5000</v>
      </c>
      <c r="W39" s="4">
        <v>44131</v>
      </c>
      <c r="X39" s="4">
        <v>44496</v>
      </c>
      <c r="Y39" s="3" t="s">
        <v>248</v>
      </c>
    </row>
    <row r="40" spans="1:25" ht="27.95" x14ac:dyDescent="0.3">
      <c r="A40" s="5">
        <v>34</v>
      </c>
      <c r="B40" s="5" t="str">
        <f>"202000078657"</f>
        <v>202000078657</v>
      </c>
      <c r="C40" s="5" t="str">
        <f>"131056"</f>
        <v>131056</v>
      </c>
      <c r="D40" s="5" t="s">
        <v>249</v>
      </c>
      <c r="E40" s="5">
        <v>20552395507</v>
      </c>
      <c r="F40" s="5" t="s">
        <v>250</v>
      </c>
      <c r="G40" s="5" t="s">
        <v>251</v>
      </c>
      <c r="H40" s="5" t="s">
        <v>252</v>
      </c>
      <c r="I40" s="5" t="s">
        <v>253</v>
      </c>
      <c r="J40" s="5" t="s">
        <v>254</v>
      </c>
      <c r="K40" s="5" t="s">
        <v>255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v>6700</v>
      </c>
      <c r="W40" s="6">
        <v>44034</v>
      </c>
      <c r="X40" s="6">
        <v>44174</v>
      </c>
      <c r="Y40" s="5" t="s">
        <v>256</v>
      </c>
    </row>
    <row r="41" spans="1:25" ht="27.95" x14ac:dyDescent="0.3">
      <c r="A41" s="3">
        <v>35</v>
      </c>
      <c r="B41" s="3" t="str">
        <f>"201900165561"</f>
        <v>201900165561</v>
      </c>
      <c r="C41" s="3" t="str">
        <f>"147080"</f>
        <v>147080</v>
      </c>
      <c r="D41" s="3" t="s">
        <v>257</v>
      </c>
      <c r="E41" s="3">
        <v>20504743307</v>
      </c>
      <c r="F41" s="3" t="s">
        <v>184</v>
      </c>
      <c r="G41" s="3" t="s">
        <v>258</v>
      </c>
      <c r="H41" s="3" t="s">
        <v>244</v>
      </c>
      <c r="I41" s="3" t="s">
        <v>259</v>
      </c>
      <c r="J41" s="3" t="s">
        <v>259</v>
      </c>
      <c r="K41" s="3" t="s">
        <v>188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v>264</v>
      </c>
      <c r="W41" s="4">
        <v>43777</v>
      </c>
      <c r="X41" s="4">
        <v>44153</v>
      </c>
      <c r="Y41" s="3" t="s">
        <v>189</v>
      </c>
    </row>
    <row r="42" spans="1:25" ht="27.95" x14ac:dyDescent="0.3">
      <c r="A42" s="5">
        <v>36</v>
      </c>
      <c r="B42" s="5" t="str">
        <f>"202000130648"</f>
        <v>202000130648</v>
      </c>
      <c r="C42" s="5" t="str">
        <f>"139260"</f>
        <v>139260</v>
      </c>
      <c r="D42" s="5" t="s">
        <v>260</v>
      </c>
      <c r="E42" s="5">
        <v>20109565017</v>
      </c>
      <c r="F42" s="5" t="s">
        <v>141</v>
      </c>
      <c r="G42" s="5" t="s">
        <v>261</v>
      </c>
      <c r="H42" s="5" t="s">
        <v>97</v>
      </c>
      <c r="I42" s="5" t="s">
        <v>143</v>
      </c>
      <c r="J42" s="5" t="s">
        <v>143</v>
      </c>
      <c r="K42" s="5" t="s">
        <v>144</v>
      </c>
      <c r="L42" s="5" t="s">
        <v>144</v>
      </c>
      <c r="M42" s="5"/>
      <c r="N42" s="5"/>
      <c r="O42" s="5"/>
      <c r="P42" s="5"/>
      <c r="Q42" s="5"/>
      <c r="R42" s="5"/>
      <c r="S42" s="5"/>
      <c r="T42" s="5"/>
      <c r="U42" s="5"/>
      <c r="V42" s="5">
        <v>11100</v>
      </c>
      <c r="W42" s="6">
        <v>44110</v>
      </c>
      <c r="X42" s="6">
        <v>44245</v>
      </c>
      <c r="Y42" s="5" t="s">
        <v>145</v>
      </c>
    </row>
    <row r="43" spans="1:25" x14ac:dyDescent="0.3">
      <c r="A43" s="3">
        <v>37</v>
      </c>
      <c r="B43" s="3" t="str">
        <f>"202000122025"</f>
        <v>202000122025</v>
      </c>
      <c r="C43" s="3" t="str">
        <f>"151372"</f>
        <v>151372</v>
      </c>
      <c r="D43" s="3" t="s">
        <v>262</v>
      </c>
      <c r="E43" s="3">
        <v>20479683728</v>
      </c>
      <c r="F43" s="3" t="s">
        <v>263</v>
      </c>
      <c r="G43" s="3" t="s">
        <v>264</v>
      </c>
      <c r="H43" s="3" t="s">
        <v>265</v>
      </c>
      <c r="I43" s="3" t="s">
        <v>266</v>
      </c>
      <c r="J43" s="3" t="s">
        <v>267</v>
      </c>
      <c r="K43" s="3" t="s">
        <v>268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>
        <v>2750</v>
      </c>
      <c r="W43" s="4">
        <v>44109</v>
      </c>
      <c r="X43" s="3" t="s">
        <v>60</v>
      </c>
      <c r="Y43" s="3" t="s">
        <v>269</v>
      </c>
    </row>
    <row r="44" spans="1:25" ht="41.95" x14ac:dyDescent="0.3">
      <c r="A44" s="5">
        <v>38</v>
      </c>
      <c r="B44" s="5" t="str">
        <f>"202000058975"</f>
        <v>202000058975</v>
      </c>
      <c r="C44" s="5" t="str">
        <f>"133438"</f>
        <v>133438</v>
      </c>
      <c r="D44" s="5" t="s">
        <v>270</v>
      </c>
      <c r="E44" s="5">
        <v>20429350264</v>
      </c>
      <c r="F44" s="5" t="s">
        <v>271</v>
      </c>
      <c r="G44" s="5" t="s">
        <v>272</v>
      </c>
      <c r="H44" s="5" t="s">
        <v>37</v>
      </c>
      <c r="I44" s="5" t="s">
        <v>209</v>
      </c>
      <c r="J44" s="5" t="s">
        <v>209</v>
      </c>
      <c r="K44" s="5" t="s">
        <v>100</v>
      </c>
      <c r="L44" s="5" t="s">
        <v>100</v>
      </c>
      <c r="M44" s="5" t="s">
        <v>100</v>
      </c>
      <c r="N44" s="5"/>
      <c r="O44" s="5"/>
      <c r="P44" s="5"/>
      <c r="Q44" s="5"/>
      <c r="R44" s="5"/>
      <c r="S44" s="5"/>
      <c r="T44" s="5"/>
      <c r="U44" s="5"/>
      <c r="V44" s="5">
        <v>30000</v>
      </c>
      <c r="W44" s="6">
        <v>43976</v>
      </c>
      <c r="X44" s="6">
        <v>44341</v>
      </c>
      <c r="Y44" s="5" t="s">
        <v>273</v>
      </c>
    </row>
    <row r="45" spans="1:25" ht="27.95" x14ac:dyDescent="0.3">
      <c r="A45" s="3">
        <v>39</v>
      </c>
      <c r="B45" s="3" t="str">
        <f>"202000088321"</f>
        <v>202000088321</v>
      </c>
      <c r="C45" s="3" t="str">
        <f>"145303"</f>
        <v>145303</v>
      </c>
      <c r="D45" s="3" t="s">
        <v>274</v>
      </c>
      <c r="E45" s="3">
        <v>20137913250</v>
      </c>
      <c r="F45" s="3" t="s">
        <v>27</v>
      </c>
      <c r="G45" s="3" t="s">
        <v>275</v>
      </c>
      <c r="H45" s="3" t="s">
        <v>29</v>
      </c>
      <c r="I45" s="3" t="s">
        <v>30</v>
      </c>
      <c r="J45" s="3" t="s">
        <v>31</v>
      </c>
      <c r="K45" s="3" t="s">
        <v>276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>
        <v>1400</v>
      </c>
      <c r="W45" s="4">
        <v>44033</v>
      </c>
      <c r="X45" s="4">
        <v>44399</v>
      </c>
      <c r="Y45" s="3" t="s">
        <v>33</v>
      </c>
    </row>
    <row r="46" spans="1:25" ht="27.95" x14ac:dyDescent="0.3">
      <c r="A46" s="5">
        <v>40</v>
      </c>
      <c r="B46" s="5" t="str">
        <f>"202000099559"</f>
        <v>202000099559</v>
      </c>
      <c r="C46" s="5" t="str">
        <f>"146080"</f>
        <v>146080</v>
      </c>
      <c r="D46" s="5" t="s">
        <v>277</v>
      </c>
      <c r="E46" s="5">
        <v>20137913250</v>
      </c>
      <c r="F46" s="5" t="s">
        <v>27</v>
      </c>
      <c r="G46" s="5" t="s">
        <v>278</v>
      </c>
      <c r="H46" s="5" t="s">
        <v>29</v>
      </c>
      <c r="I46" s="5" t="s">
        <v>30</v>
      </c>
      <c r="J46" s="5" t="s">
        <v>31</v>
      </c>
      <c r="K46" s="5" t="s">
        <v>49</v>
      </c>
      <c r="L46" s="5" t="s">
        <v>49</v>
      </c>
      <c r="M46" s="5"/>
      <c r="N46" s="5"/>
      <c r="O46" s="5"/>
      <c r="P46" s="5"/>
      <c r="Q46" s="5"/>
      <c r="R46" s="5"/>
      <c r="S46" s="5"/>
      <c r="T46" s="5"/>
      <c r="U46" s="5"/>
      <c r="V46" s="5">
        <v>10000</v>
      </c>
      <c r="W46" s="6">
        <v>44049</v>
      </c>
      <c r="X46" s="6">
        <v>44414</v>
      </c>
      <c r="Y46" s="5" t="s">
        <v>33</v>
      </c>
    </row>
    <row r="47" spans="1:25" x14ac:dyDescent="0.3">
      <c r="A47" s="3">
        <v>41</v>
      </c>
      <c r="B47" s="3" t="str">
        <f>"201900207837"</f>
        <v>201900207837</v>
      </c>
      <c r="C47" s="3" t="str">
        <f>"148318"</f>
        <v>148318</v>
      </c>
      <c r="D47" s="3" t="s">
        <v>279</v>
      </c>
      <c r="E47" s="3">
        <v>20194118342</v>
      </c>
      <c r="F47" s="3" t="s">
        <v>280</v>
      </c>
      <c r="G47" s="3" t="s">
        <v>281</v>
      </c>
      <c r="H47" s="3" t="s">
        <v>282</v>
      </c>
      <c r="I47" s="3" t="s">
        <v>283</v>
      </c>
      <c r="J47" s="3" t="s">
        <v>284</v>
      </c>
      <c r="K47" s="3" t="s">
        <v>268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5250</v>
      </c>
      <c r="W47" s="4">
        <v>43822</v>
      </c>
      <c r="X47" s="4">
        <v>44188</v>
      </c>
      <c r="Y47" s="3" t="s">
        <v>285</v>
      </c>
    </row>
    <row r="48" spans="1:25" ht="27.95" x14ac:dyDescent="0.3">
      <c r="A48" s="5">
        <v>42</v>
      </c>
      <c r="B48" s="5" t="str">
        <f>"202000015424"</f>
        <v>202000015424</v>
      </c>
      <c r="C48" s="5" t="str">
        <f>"148965"</f>
        <v>148965</v>
      </c>
      <c r="D48" s="5" t="s">
        <v>286</v>
      </c>
      <c r="E48" s="5">
        <v>20602306187</v>
      </c>
      <c r="F48" s="5" t="s">
        <v>287</v>
      </c>
      <c r="G48" s="5" t="s">
        <v>288</v>
      </c>
      <c r="H48" s="5" t="s">
        <v>29</v>
      </c>
      <c r="I48" s="5" t="s">
        <v>180</v>
      </c>
      <c r="J48" s="5" t="s">
        <v>289</v>
      </c>
      <c r="K48" s="5" t="s">
        <v>100</v>
      </c>
      <c r="L48" s="5" t="s">
        <v>100</v>
      </c>
      <c r="M48" s="5" t="s">
        <v>100</v>
      </c>
      <c r="N48" s="5"/>
      <c r="O48" s="5"/>
      <c r="P48" s="5"/>
      <c r="Q48" s="5"/>
      <c r="R48" s="5"/>
      <c r="S48" s="5"/>
      <c r="T48" s="5"/>
      <c r="U48" s="5"/>
      <c r="V48" s="5">
        <v>30000</v>
      </c>
      <c r="W48" s="6">
        <v>43857</v>
      </c>
      <c r="X48" s="6">
        <v>44223</v>
      </c>
      <c r="Y48" s="5" t="s">
        <v>290</v>
      </c>
    </row>
    <row r="49" spans="1:25" ht="27.95" x14ac:dyDescent="0.3">
      <c r="A49" s="3">
        <v>43</v>
      </c>
      <c r="B49" s="3" t="str">
        <f>"202000087273"</f>
        <v>202000087273</v>
      </c>
      <c r="C49" s="3" t="str">
        <f>"145302"</f>
        <v>145302</v>
      </c>
      <c r="D49" s="3" t="s">
        <v>291</v>
      </c>
      <c r="E49" s="3">
        <v>20137913250</v>
      </c>
      <c r="F49" s="3" t="s">
        <v>27</v>
      </c>
      <c r="G49" s="3" t="s">
        <v>292</v>
      </c>
      <c r="H49" s="3" t="s">
        <v>29</v>
      </c>
      <c r="I49" s="3" t="s">
        <v>30</v>
      </c>
      <c r="J49" s="3" t="s">
        <v>31</v>
      </c>
      <c r="K49" s="3" t="s">
        <v>293</v>
      </c>
      <c r="L49" s="3" t="s">
        <v>293</v>
      </c>
      <c r="M49" s="3"/>
      <c r="N49" s="3"/>
      <c r="O49" s="3"/>
      <c r="P49" s="3"/>
      <c r="Q49" s="3"/>
      <c r="R49" s="3"/>
      <c r="S49" s="3"/>
      <c r="T49" s="3"/>
      <c r="U49" s="3"/>
      <c r="V49" s="3">
        <v>4000</v>
      </c>
      <c r="W49" s="4">
        <v>44033</v>
      </c>
      <c r="X49" s="4">
        <v>44399</v>
      </c>
      <c r="Y49" s="3" t="s">
        <v>33</v>
      </c>
    </row>
    <row r="50" spans="1:25" ht="27.95" x14ac:dyDescent="0.3">
      <c r="A50" s="5">
        <v>44</v>
      </c>
      <c r="B50" s="5" t="str">
        <f>"201800168669"</f>
        <v>201800168669</v>
      </c>
      <c r="C50" s="5" t="str">
        <f>"139052"</f>
        <v>139052</v>
      </c>
      <c r="D50" s="5" t="s">
        <v>294</v>
      </c>
      <c r="E50" s="5">
        <v>20144364059</v>
      </c>
      <c r="F50" s="5" t="s">
        <v>295</v>
      </c>
      <c r="G50" s="5" t="s">
        <v>296</v>
      </c>
      <c r="H50" s="5" t="s">
        <v>77</v>
      </c>
      <c r="I50" s="5" t="s">
        <v>297</v>
      </c>
      <c r="J50" s="5" t="s">
        <v>77</v>
      </c>
      <c r="K50" s="5" t="s">
        <v>298</v>
      </c>
      <c r="L50" s="5" t="s">
        <v>298</v>
      </c>
      <c r="M50" s="5"/>
      <c r="N50" s="5"/>
      <c r="O50" s="5"/>
      <c r="P50" s="5"/>
      <c r="Q50" s="5"/>
      <c r="R50" s="5"/>
      <c r="S50" s="5"/>
      <c r="T50" s="5"/>
      <c r="U50" s="5"/>
      <c r="V50" s="5">
        <v>21200</v>
      </c>
      <c r="W50" s="6">
        <v>43387</v>
      </c>
      <c r="X50" s="5" t="s">
        <v>60</v>
      </c>
      <c r="Y50" s="5" t="s">
        <v>299</v>
      </c>
    </row>
    <row r="51" spans="1:25" ht="27.95" x14ac:dyDescent="0.3">
      <c r="A51" s="3">
        <v>45</v>
      </c>
      <c r="B51" s="3" t="str">
        <f>"202000074440"</f>
        <v>202000074440</v>
      </c>
      <c r="C51" s="3" t="str">
        <f>"142933"</f>
        <v>142933</v>
      </c>
      <c r="D51" s="3" t="s">
        <v>300</v>
      </c>
      <c r="E51" s="3">
        <v>20109565017</v>
      </c>
      <c r="F51" s="3" t="s">
        <v>141</v>
      </c>
      <c r="G51" s="3" t="s">
        <v>301</v>
      </c>
      <c r="H51" s="3" t="s">
        <v>265</v>
      </c>
      <c r="I51" s="3" t="s">
        <v>302</v>
      </c>
      <c r="J51" s="3" t="s">
        <v>303</v>
      </c>
      <c r="K51" s="3" t="s">
        <v>304</v>
      </c>
      <c r="L51" s="3" t="s">
        <v>305</v>
      </c>
      <c r="M51" s="3"/>
      <c r="N51" s="3"/>
      <c r="O51" s="3"/>
      <c r="P51" s="3"/>
      <c r="Q51" s="3"/>
      <c r="R51" s="3"/>
      <c r="S51" s="3"/>
      <c r="T51" s="3"/>
      <c r="U51" s="3"/>
      <c r="V51" s="3">
        <v>13935</v>
      </c>
      <c r="W51" s="4">
        <v>44019</v>
      </c>
      <c r="X51" s="4">
        <v>44243</v>
      </c>
      <c r="Y51" s="3" t="s">
        <v>306</v>
      </c>
    </row>
    <row r="52" spans="1:25" ht="27.95" x14ac:dyDescent="0.3">
      <c r="A52" s="5">
        <v>46</v>
      </c>
      <c r="B52" s="5" t="str">
        <f>"201900188099"</f>
        <v>201900188099</v>
      </c>
      <c r="C52" s="5" t="str">
        <f>"147780"</f>
        <v>147780</v>
      </c>
      <c r="D52" s="5" t="s">
        <v>307</v>
      </c>
      <c r="E52" s="5">
        <v>20514608041</v>
      </c>
      <c r="F52" s="5" t="s">
        <v>308</v>
      </c>
      <c r="G52" s="5" t="s">
        <v>309</v>
      </c>
      <c r="H52" s="5" t="s">
        <v>235</v>
      </c>
      <c r="I52" s="5" t="s">
        <v>310</v>
      </c>
      <c r="J52" s="5" t="s">
        <v>311</v>
      </c>
      <c r="K52" s="5" t="s">
        <v>100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10000</v>
      </c>
      <c r="W52" s="6">
        <v>43790</v>
      </c>
      <c r="X52" s="6">
        <v>44156</v>
      </c>
      <c r="Y52" s="5" t="s">
        <v>312</v>
      </c>
    </row>
    <row r="53" spans="1:25" ht="27.95" x14ac:dyDescent="0.3">
      <c r="A53" s="3">
        <v>47</v>
      </c>
      <c r="B53" s="3" t="str">
        <f>"202000101081"</f>
        <v>202000101081</v>
      </c>
      <c r="C53" s="3" t="str">
        <f>"125954"</f>
        <v>125954</v>
      </c>
      <c r="D53" s="3" t="s">
        <v>313</v>
      </c>
      <c r="E53" s="3">
        <v>20425123115</v>
      </c>
      <c r="F53" s="3" t="s">
        <v>314</v>
      </c>
      <c r="G53" s="3" t="s">
        <v>315</v>
      </c>
      <c r="H53" s="3" t="s">
        <v>244</v>
      </c>
      <c r="I53" s="3" t="s">
        <v>316</v>
      </c>
      <c r="J53" s="3" t="s">
        <v>317</v>
      </c>
      <c r="K53" s="3" t="s">
        <v>318</v>
      </c>
      <c r="L53" s="3" t="s">
        <v>319</v>
      </c>
      <c r="M53" s="3" t="s">
        <v>319</v>
      </c>
      <c r="N53" s="3"/>
      <c r="O53" s="3"/>
      <c r="P53" s="3"/>
      <c r="Q53" s="3"/>
      <c r="R53" s="3"/>
      <c r="S53" s="3"/>
      <c r="T53" s="3"/>
      <c r="U53" s="3"/>
      <c r="V53" s="3">
        <v>48609</v>
      </c>
      <c r="W53" s="4">
        <v>44058</v>
      </c>
      <c r="X53" s="4">
        <v>44193</v>
      </c>
      <c r="Y53" s="3" t="s">
        <v>320</v>
      </c>
    </row>
    <row r="54" spans="1:25" ht="55.9" x14ac:dyDescent="0.3">
      <c r="A54" s="5">
        <v>48</v>
      </c>
      <c r="B54" s="5" t="str">
        <f>"202000124995"</f>
        <v>202000124995</v>
      </c>
      <c r="C54" s="5" t="str">
        <f>"151357"</f>
        <v>151357</v>
      </c>
      <c r="D54" s="5" t="s">
        <v>321</v>
      </c>
      <c r="E54" s="5">
        <v>20343443961</v>
      </c>
      <c r="F54" s="5" t="s">
        <v>322</v>
      </c>
      <c r="G54" s="5" t="s">
        <v>323</v>
      </c>
      <c r="H54" s="5" t="s">
        <v>324</v>
      </c>
      <c r="I54" s="5" t="s">
        <v>325</v>
      </c>
      <c r="J54" s="5" t="s">
        <v>326</v>
      </c>
      <c r="K54" s="5" t="s">
        <v>237</v>
      </c>
      <c r="L54" s="5" t="s">
        <v>327</v>
      </c>
      <c r="M54" s="5" t="s">
        <v>327</v>
      </c>
      <c r="N54" s="5" t="s">
        <v>327</v>
      </c>
      <c r="O54" s="5"/>
      <c r="P54" s="5"/>
      <c r="Q54" s="5"/>
      <c r="R54" s="5"/>
      <c r="S54" s="5"/>
      <c r="T54" s="5"/>
      <c r="U54" s="5"/>
      <c r="V54" s="5">
        <v>43500</v>
      </c>
      <c r="W54" s="6">
        <v>44096</v>
      </c>
      <c r="X54" s="6">
        <v>44461</v>
      </c>
      <c r="Y54" s="5" t="s">
        <v>328</v>
      </c>
    </row>
    <row r="55" spans="1:25" x14ac:dyDescent="0.3">
      <c r="A55" s="3">
        <v>49</v>
      </c>
      <c r="B55" s="3" t="str">
        <f>"202000110872"</f>
        <v>202000110872</v>
      </c>
      <c r="C55" s="3" t="str">
        <f>"150871"</f>
        <v>150871</v>
      </c>
      <c r="D55" s="3" t="s">
        <v>329</v>
      </c>
      <c r="E55" s="3">
        <v>20102297581</v>
      </c>
      <c r="F55" s="3" t="s">
        <v>128</v>
      </c>
      <c r="G55" s="3" t="s">
        <v>330</v>
      </c>
      <c r="H55" s="3" t="s">
        <v>97</v>
      </c>
      <c r="I55" s="3" t="s">
        <v>98</v>
      </c>
      <c r="J55" s="3" t="s">
        <v>331</v>
      </c>
      <c r="K55" s="3" t="s">
        <v>332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9250</v>
      </c>
      <c r="W55" s="4">
        <v>44092</v>
      </c>
      <c r="X55" s="4">
        <v>44291</v>
      </c>
      <c r="Y55" s="3" t="s">
        <v>333</v>
      </c>
    </row>
    <row r="56" spans="1:25" ht="27.95" x14ac:dyDescent="0.3">
      <c r="A56" s="5">
        <v>50</v>
      </c>
      <c r="B56" s="5" t="str">
        <f>"202000078661"</f>
        <v>202000078661</v>
      </c>
      <c r="C56" s="5" t="str">
        <f>"130862"</f>
        <v>130862</v>
      </c>
      <c r="D56" s="5" t="s">
        <v>334</v>
      </c>
      <c r="E56" s="5">
        <v>20101849679</v>
      </c>
      <c r="F56" s="5" t="s">
        <v>335</v>
      </c>
      <c r="G56" s="5" t="s">
        <v>336</v>
      </c>
      <c r="H56" s="5" t="s">
        <v>337</v>
      </c>
      <c r="I56" s="5" t="s">
        <v>338</v>
      </c>
      <c r="J56" s="5" t="s">
        <v>339</v>
      </c>
      <c r="K56" s="5" t="s">
        <v>49</v>
      </c>
      <c r="L56" s="5" t="s">
        <v>50</v>
      </c>
      <c r="M56" s="5" t="s">
        <v>50</v>
      </c>
      <c r="N56" s="5" t="s">
        <v>340</v>
      </c>
      <c r="O56" s="5" t="s">
        <v>293</v>
      </c>
      <c r="P56" s="5" t="s">
        <v>293</v>
      </c>
      <c r="Q56" s="5"/>
      <c r="R56" s="5"/>
      <c r="S56" s="5"/>
      <c r="T56" s="5"/>
      <c r="U56" s="5"/>
      <c r="V56" s="5">
        <v>18000</v>
      </c>
      <c r="W56" s="6">
        <v>44024</v>
      </c>
      <c r="X56" s="5" t="s">
        <v>60</v>
      </c>
      <c r="Y56" s="5" t="s">
        <v>256</v>
      </c>
    </row>
    <row r="57" spans="1:25" ht="27.95" x14ac:dyDescent="0.3">
      <c r="A57" s="3">
        <v>51</v>
      </c>
      <c r="B57" s="3" t="str">
        <f>"202000136549"</f>
        <v>202000136549</v>
      </c>
      <c r="C57" s="3" t="str">
        <f>"151765"</f>
        <v>151765</v>
      </c>
      <c r="D57" s="3" t="s">
        <v>341</v>
      </c>
      <c r="E57" s="3">
        <v>20109565017</v>
      </c>
      <c r="F57" s="3" t="s">
        <v>141</v>
      </c>
      <c r="G57" s="3" t="s">
        <v>342</v>
      </c>
      <c r="H57" s="3" t="s">
        <v>29</v>
      </c>
      <c r="I57" s="3" t="s">
        <v>30</v>
      </c>
      <c r="J57" s="3" t="s">
        <v>343</v>
      </c>
      <c r="K57" s="3" t="s">
        <v>344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>
        <v>9220</v>
      </c>
      <c r="W57" s="4">
        <v>44114</v>
      </c>
      <c r="X57" s="4">
        <v>44479</v>
      </c>
      <c r="Y57" s="3" t="s">
        <v>345</v>
      </c>
    </row>
    <row r="58" spans="1:25" ht="27.95" x14ac:dyDescent="0.3">
      <c r="A58" s="5">
        <v>52</v>
      </c>
      <c r="B58" s="5" t="str">
        <f>"202000103295"</f>
        <v>202000103295</v>
      </c>
      <c r="C58" s="5" t="str">
        <f>"150527"</f>
        <v>150527</v>
      </c>
      <c r="D58" s="5" t="s">
        <v>346</v>
      </c>
      <c r="E58" s="5">
        <v>20489558867</v>
      </c>
      <c r="F58" s="5" t="s">
        <v>347</v>
      </c>
      <c r="G58" s="5" t="s">
        <v>348</v>
      </c>
      <c r="H58" s="5" t="s">
        <v>349</v>
      </c>
      <c r="I58" s="5" t="s">
        <v>350</v>
      </c>
      <c r="J58" s="5" t="s">
        <v>351</v>
      </c>
      <c r="K58" s="5" t="s">
        <v>352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>
        <v>5000</v>
      </c>
      <c r="W58" s="6">
        <v>44063</v>
      </c>
      <c r="X58" s="6">
        <v>44336</v>
      </c>
      <c r="Y58" s="5" t="s">
        <v>353</v>
      </c>
    </row>
  </sheetData>
  <mergeCells count="1">
    <mergeCell ref="A2:Y2"/>
  </mergeCells>
  <pageMargins left="0.75" right="0.75" top="1" bottom="1" header="0.5" footer="0.5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CDCLyOPDHconInstalacionesMóvile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2020-10-29T21:57:00Z</dcterms:created>
  <dcterms:modified xsi:type="dcterms:W3CDTF">2020-10-29T21:57:00Z</dcterms:modified>
</cp:coreProperties>
</file>