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02\sistemas\Ronald\2020\04 PCM\Datos Abiertos\DSR - 27-10-2020\Registro Hidrocarburos\03. Establecimientos VP de CL y GLP\"/>
    </mc:Choice>
  </mc:AlternateContent>
  <bookViews>
    <workbookView xWindow="0" yWindow="0" windowWidth="20633" windowHeight="7039"/>
  </bookViews>
  <sheets>
    <sheet name="EESSconGNV" sheetId="1" r:id="rId1"/>
  </sheets>
  <calcPr calcId="162913"/>
</workbook>
</file>

<file path=xl/calcChain.xml><?xml version="1.0" encoding="utf-8"?>
<calcChain xmlns="http://schemas.openxmlformats.org/spreadsheetml/2006/main">
  <c r="C39" i="1" l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<sst xmlns="http://schemas.openxmlformats.org/spreadsheetml/2006/main" count="472" uniqueCount="248">
  <si>
    <t>REGISTROS HÁBILES DE EESS CON GNV (Actualizado al 29 DE OCTUBRE DE 2020 - 15:09)</t>
  </si>
  <si>
    <t>No</t>
  </si>
  <si>
    <t>EXPEDIENTE</t>
  </si>
  <si>
    <t>CODIGO OSINERGMIN</t>
  </si>
  <si>
    <t>REGISTRO</t>
  </si>
  <si>
    <t>RUC</t>
  </si>
  <si>
    <t>RAZON SOCIAL</t>
  </si>
  <si>
    <t>DIRECCION OPERATIVA</t>
  </si>
  <si>
    <t>DEPARTAMENTO</t>
  </si>
  <si>
    <t>PROVINCIA</t>
  </si>
  <si>
    <t>DISTRITO</t>
  </si>
  <si>
    <t>TIPO DE ESTABLECIMIENTO</t>
  </si>
  <si>
    <t>TANQUE 1</t>
  </si>
  <si>
    <t>TANQUE 2</t>
  </si>
  <si>
    <t>TANQUE 3</t>
  </si>
  <si>
    <t>TANQUE 4</t>
  </si>
  <si>
    <t>TANQUE 5</t>
  </si>
  <si>
    <t>TANQUE 6</t>
  </si>
  <si>
    <t>TANQUE 7</t>
  </si>
  <si>
    <t>TANQUE 8</t>
  </si>
  <si>
    <t>TANQUE 9</t>
  </si>
  <si>
    <t>TANQUE 10</t>
  </si>
  <si>
    <t>CAP.TOTAL CL (gln)</t>
  </si>
  <si>
    <t>CAP.TOTAL GNV (Lt)</t>
  </si>
  <si>
    <t>CAUDAL MAXIMO (m3/h)</t>
  </si>
  <si>
    <t>FEC. EMISION</t>
  </si>
  <si>
    <t>TÉRMINO DE VIGENCIA</t>
  </si>
  <si>
    <t>REPRESENTANTE</t>
  </si>
  <si>
    <t>GLP EN CILINDROS (kg)</t>
  </si>
  <si>
    <t>98643-106-170419</t>
  </si>
  <si>
    <t>COESTI S.A.</t>
  </si>
  <si>
    <t>FUNDO LA ESPERANZA (ESQUINA SUR OESTE) CRUCE EVITAMIENTO Y PROLONGACION AV BOLOGNESI</t>
  </si>
  <si>
    <t>LAMBAYEQUE</t>
  </si>
  <si>
    <t>CHICLAYO</t>
  </si>
  <si>
    <t>ESTACIÓN DE SERVICIO CON VENTA DE GNV</t>
  </si>
  <si>
    <t>C1:8000:Diesel B5 S-50 </t>
  </si>
  <si>
    <t>C1:8000:GASOHOL 84 PLUS </t>
  </si>
  <si>
    <t>C1:8000:GASOHOL 90 PLUS </t>
  </si>
  <si>
    <t>C1:8000:GASOHOL 95 PLUS </t>
  </si>
  <si>
    <t>INDEFINIDO</t>
  </si>
  <si>
    <t>ABRAHAM HUGO CALDERON MAVILA</t>
  </si>
  <si>
    <t>14632-106-120917</t>
  </si>
  <si>
    <t>GRIFO SAN IGNACIO S.A.C.</t>
  </si>
  <si>
    <t>CALLE CONSTELACIÓN AUSTRAL, MZ. D1, LOTE 10, URBANIZACIÓN PARCELACIÓN LA CAMPIÑA</t>
  </si>
  <si>
    <t>LIMA</t>
  </si>
  <si>
    <t>CHORRILLOS</t>
  </si>
  <si>
    <t>C1:9000:GASOHOL 95 PLUS </t>
  </si>
  <si>
    <t>C1:9000:Diesel B5 S-50 </t>
  </si>
  <si>
    <t>C1:9000:GASOHOL 90 PLUS </t>
  </si>
  <si>
    <t>C1:9000:GASOHOL 98 PLUS </t>
  </si>
  <si>
    <t>C1:6000:Diesel B5 S-50 </t>
  </si>
  <si>
    <t>CESAR AUGUSTO VALDIVIA OCAMPO</t>
  </si>
  <si>
    <t>9220-106-080413</t>
  </si>
  <si>
    <t>REPSOL COMERCIAL S.A.C</t>
  </si>
  <si>
    <t>AV. ANDRES ARAMBURU N 904 - 908</t>
  </si>
  <si>
    <t>SURQUILLO</t>
  </si>
  <si>
    <t>C1:8000:GASOHOL 98 PLUS </t>
  </si>
  <si>
    <t>C1:4000:GASOHOL 95 PLUS C2:4000:GASOHOL 95 PLUS </t>
  </si>
  <si>
    <t>ALBERTO ELIAS MUNARES TAPIA</t>
  </si>
  <si>
    <t>7096-106-280419</t>
  </si>
  <si>
    <t>AV. CAMINOS DEL INCA N° 110-134, SUB LOTE 8-A, MZ. Ñ. URB. SAN JUAN BAUTISTA DE VILLA - PRIMERA ETAPA</t>
  </si>
  <si>
    <t>C1:6000:GASOHOL 90 PLUS </t>
  </si>
  <si>
    <t>C1:4000:GASOHOL 97 PLUS </t>
  </si>
  <si>
    <t>C1:4000:SIN PRODUCTO </t>
  </si>
  <si>
    <t xml:space="preserve">ABRAHAM HUGO CALDERON MAVILA </t>
  </si>
  <si>
    <t>6785-106-060319</t>
  </si>
  <si>
    <t>AV. TINGO MARIA N° 1711</t>
  </si>
  <si>
    <t>BREÑA</t>
  </si>
  <si>
    <t>C1:8099:GASOHOL 90 PLUS </t>
  </si>
  <si>
    <t>C1:6442:GASOHOL 97 PLUS </t>
  </si>
  <si>
    <t>16805-106-250118</t>
  </si>
  <si>
    <t xml:space="preserve">COESTI S.A. </t>
  </si>
  <si>
    <t>AV. SANTIAGO DE SURCO CON AV. LOS PROCERES</t>
  </si>
  <si>
    <t>SANTIAGO DE SURCO</t>
  </si>
  <si>
    <t>C1:4000:Diesel B5 S-50 </t>
  </si>
  <si>
    <t>C1:4000:GASOHOL 95 PLUS </t>
  </si>
  <si>
    <t>CESAR DOMINGO CRUCES LIBERT</t>
  </si>
  <si>
    <t>9277-106-090719</t>
  </si>
  <si>
    <t xml:space="preserve">TERPEL PERU S.A.C. </t>
  </si>
  <si>
    <t>ARICA N° 1085, URB. AZCONA</t>
  </si>
  <si>
    <t>C1:6000:Diesel B5 S-50 C2:2000:GASOHOL 97 PLUS </t>
  </si>
  <si>
    <t>C1:2000:GASOHOL 95 PLUS C2:4000:GASOHOL 90 PLUS </t>
  </si>
  <si>
    <t>PATRICIA CECILIA DELGADO ZEGARRA</t>
  </si>
  <si>
    <t>63984-106-040118</t>
  </si>
  <si>
    <t>EMPRESA DE TRANSPORTES Y SERVICIOS VIRGEN DE LA PUERTA S.A.</t>
  </si>
  <si>
    <t>AV. LA FLORIDA CDRA. 12 MIRAMAR . LAS CONCHITAS</t>
  </si>
  <si>
    <t>ANCON</t>
  </si>
  <si>
    <t>C1:2964:GASOLINA 84 </t>
  </si>
  <si>
    <t>C1:7900:DIESEL 2 </t>
  </si>
  <si>
    <t>C1:2964:GASOLINA 90 </t>
  </si>
  <si>
    <t>MIGUEL ANGEL POZO GARCIA</t>
  </si>
  <si>
    <t>98180-106-040220</t>
  </si>
  <si>
    <t>MZ. A, LOTE A-1-A, SECTOR PARCELA J DE LA ZONA INDUSTRIAL</t>
  </si>
  <si>
    <t>PIURA</t>
  </si>
  <si>
    <t>C1:8000:GASOHOL 97 PLUS </t>
  </si>
  <si>
    <t>9247-106-050220</t>
  </si>
  <si>
    <t>AV. BENAVIDES Y CAMINOS DEL INCA N° 2009 Y 2017, URB. LAS GARDENIAS, 3RA ETAPA</t>
  </si>
  <si>
    <t>C1:6240:GASOHOL 97 PLUS </t>
  </si>
  <si>
    <t>C1:6240:GASOHOL 90 PLUS </t>
  </si>
  <si>
    <t>C1:6240:GASOHOL 95 PLUS </t>
  </si>
  <si>
    <t>C1:6240:Diesel B5 S-50 </t>
  </si>
  <si>
    <t>40891-106-020117</t>
  </si>
  <si>
    <t>FELIX MATOS CAMAC</t>
  </si>
  <si>
    <t>AV. PACHACUTEC ESQ. LLOQUE YUPANQUI MZ. Z LOTE 9 ANEXO 22 PAMPA CANTO GRANDE JICAMARCA</t>
  </si>
  <si>
    <t>HUAROCHIRI</t>
  </si>
  <si>
    <t>SAN ANTONIO</t>
  </si>
  <si>
    <t>C1:4006:Diesel B5 S-50 C2:2689:GASOHOL 90 PLUS </t>
  </si>
  <si>
    <t>16703-106-111219</t>
  </si>
  <si>
    <t>AV. PASEO DE LA REPUBLICA N° 5545 ESQUINA CON LA AV. RICARDO PALMA</t>
  </si>
  <si>
    <t>MIRAFLORES</t>
  </si>
  <si>
    <t>C1:10000:Diesel B5 S-50 </t>
  </si>
  <si>
    <t>C1:10000:GASOHOL 90 PLUS </t>
  </si>
  <si>
    <t>C1:5048:GASOHOL 97 PLUS C2:5200:GASOHOL 95 PLUS </t>
  </si>
  <si>
    <t>45366-106-250618</t>
  </si>
  <si>
    <t>ESTACION FINLANDIA E.I.R.L.</t>
  </si>
  <si>
    <t xml:space="preserve">ESQ. DE LA AV. SIETE Y LA AV. FINLANDIA, C.P. SAN IDELFONSO, MZ.9 LT.02-A </t>
  </si>
  <si>
    <t>ICA</t>
  </si>
  <si>
    <t>LA TINGUIÑA</t>
  </si>
  <si>
    <t>C1:3700:Diesel B5 S-50 </t>
  </si>
  <si>
    <t>C1:2000:GASOHOL 84 PLUS C2:2000:GASOHOL 90 PLUS </t>
  </si>
  <si>
    <t>LUIS ABEL SANCHEZ MIRAVAL</t>
  </si>
  <si>
    <t>9356-106-041219</t>
  </si>
  <si>
    <t>GRIFO VALERIA VICTORIA S.A.C.</t>
  </si>
  <si>
    <t>AV. JOSE RIVA AGUERO N° 411</t>
  </si>
  <si>
    <t>EL AGUSTINO</t>
  </si>
  <si>
    <t>C1:2000:Diesel B5 S-50 C2:3000:Diesel B5 S-50 C3:3000:GASOHOL 84 PLUS </t>
  </si>
  <si>
    <t>C1:3000:GASOHOL 95 PLUS C2:3000:GASOHOL 90 PLUS C3:2000:GASOHOL 90 PLUS </t>
  </si>
  <si>
    <t>C1:3000:SIN PRODUCTO </t>
  </si>
  <si>
    <t>NORMA NAYDEE SÁNCHEZ PAZOS</t>
  </si>
  <si>
    <t>9012-106-140317</t>
  </si>
  <si>
    <t xml:space="preserve">WO S.A. </t>
  </si>
  <si>
    <t>AV. GUILLERMO PRESCOTT Nº 202 ESQ. CALLE BARCELONA</t>
  </si>
  <si>
    <t>SAN ISIDRO</t>
  </si>
  <si>
    <t>C1:4000:GASOHOL 98 PLUS C2:4000:Diesel B5 S-50 </t>
  </si>
  <si>
    <t>JOSE FERNANDO ESPEJO MONTOYA</t>
  </si>
  <si>
    <t>8546-106-110518</t>
  </si>
  <si>
    <t>FORMAS METALICAS S.A.</t>
  </si>
  <si>
    <t>AV. ARGENTINA Nº 915</t>
  </si>
  <si>
    <t>C1:3000:GASOHOL 95 PLUS C2:3000:SIN PRODUCTO </t>
  </si>
  <si>
    <t>C1:5200:GASOHOL 90 PLUS </t>
  </si>
  <si>
    <t>C1:5200:GASOHOL 84 PLUS </t>
  </si>
  <si>
    <t>C1:5200:GASOHOL 97 PLUS </t>
  </si>
  <si>
    <t>C1:5200:Diesel B5 S-50 </t>
  </si>
  <si>
    <t>JOSE ANTONIO MARTICORENA ARCINIEGA</t>
  </si>
  <si>
    <t>8887-106-230720</t>
  </si>
  <si>
    <t>ESTACION DE SERVICIOS MASUR S.A.C.</t>
  </si>
  <si>
    <t>AV. REPUBLICA DE PANAMA N° 4361 - 4395</t>
  </si>
  <si>
    <t>C1:6000:SIN PRODUCTO </t>
  </si>
  <si>
    <t>C1:6000:GASOHOL 98 PLUS </t>
  </si>
  <si>
    <t>C1:6000:GASOHOL 95 PLUS </t>
  </si>
  <si>
    <t>LUCIA GOICOCHEA PAULETTE</t>
  </si>
  <si>
    <t>8518-106-280618</t>
  </si>
  <si>
    <t>CHIE S.A.C.</t>
  </si>
  <si>
    <t>JR. ORBEGOZO Nº 300, ESQUINA CON JR. HUARAZ</t>
  </si>
  <si>
    <t>C1:4000:GASOHOL 97 PLUS C2:4000:GASOHOL 95 PLUS </t>
  </si>
  <si>
    <t>16737-106-221118</t>
  </si>
  <si>
    <t>INVERSIONES EL PIBE S.A.C.</t>
  </si>
  <si>
    <t>AV. TOMAS VALLE MZ. I, LOTE 9 - A, URB. SAN PEDRO DE GARAGAY</t>
  </si>
  <si>
    <t>SAN MARTIN DE PORRES</t>
  </si>
  <si>
    <t>C1:3000:GASOHOL 90 PLUS C2:3000:GASOHOL 97 PLUS </t>
  </si>
  <si>
    <t>C1:3000:GASOHOL 95 PLUS C2:3000:GASOHOL 97 PLUS </t>
  </si>
  <si>
    <t xml:space="preserve">PAULINO LEYVA GARAY </t>
  </si>
  <si>
    <t>35059-106-090920</t>
  </si>
  <si>
    <t>REPSOL COMERCIAL S.A.C.</t>
  </si>
  <si>
    <t>AV.PRIMAVERA N° 1204-1212, ESQUINA CON JR. JERONIMO DE ALIAGA SUR (LTS. 25,26 DE LA MZ. H, URB. VALLE HERMOSO DE MONTERRICO - ZONA ESTE)</t>
  </si>
  <si>
    <t>C1:5000:SIN PRODUCTO </t>
  </si>
  <si>
    <t>C1:5000:GASOHOL 90 PLUS </t>
  </si>
  <si>
    <t>C1:5000:GASOHOL 95 PLUS </t>
  </si>
  <si>
    <t>C1:5000:GASOHOL 98 PLUS </t>
  </si>
  <si>
    <t>C1:5000:Diesel B5 S-50 </t>
  </si>
  <si>
    <t>VICTOR GONZALO CASTILLO OVIEDO</t>
  </si>
  <si>
    <t>6754-106-230218</t>
  </si>
  <si>
    <t xml:space="preserve">GRIFO SAN IGNACIO S.A.C. </t>
  </si>
  <si>
    <t>AV. VENEZUELA Nº 4647</t>
  </si>
  <si>
    <t>SAN MIGUEL</t>
  </si>
  <si>
    <t>ANA PATRICIA ESPINOZA VASQUEZ</t>
  </si>
  <si>
    <t>61656-106-160320</t>
  </si>
  <si>
    <t>ESCOH S.A.C.</t>
  </si>
  <si>
    <t>AV. NICOLAS AYLLON, ESQUINA CON AV. LA MOLINA</t>
  </si>
  <si>
    <t>ATE</t>
  </si>
  <si>
    <t>C1:500:GASOHOL 97 PLUS C2:1000:GASOHOL 95 PLUS C3:1000:GASOHOL 90 PLUS C4:2500:Diesel B5 S-50 </t>
  </si>
  <si>
    <t>CESAR LÓPEZ LANDAURO</t>
  </si>
  <si>
    <t>16728-106-060319</t>
  </si>
  <si>
    <t>AV. BRASIL N° 4191 - 4193 ESQ. CON AV. DEL EJERCITO Y JR. HIPOLITO UNANUE</t>
  </si>
  <si>
    <t>MAGDALENA DEL MAR</t>
  </si>
  <si>
    <t>C1:6000:GASOHOL 97 PLUS </t>
  </si>
  <si>
    <t>C1:6000:GASOHOL 84 PLUS </t>
  </si>
  <si>
    <t>8069-106-261218</t>
  </si>
  <si>
    <t>PORTAFOLIO G &amp; E S.A.C.</t>
  </si>
  <si>
    <t>AV. SANTA ROSA N° 274</t>
  </si>
  <si>
    <t>SANTA ANITA</t>
  </si>
  <si>
    <t>C1:2500:GASOHOL 95 PLUS </t>
  </si>
  <si>
    <t>C1:2500:GASOHOL 98 PLUS </t>
  </si>
  <si>
    <t>JORGE ANTONIO CALDERON CLAURE</t>
  </si>
  <si>
    <t>16774-106-081020</t>
  </si>
  <si>
    <t>ADMINISTRACION DE GRIFOS LEP S.A.C.</t>
  </si>
  <si>
    <t>AV. JOSE GRANDA Nº 3210, URB. EL ESTABLO</t>
  </si>
  <si>
    <t>EDWIN MIGUEL PINEDO CORDOVA</t>
  </si>
  <si>
    <t>38507-106-130917</t>
  </si>
  <si>
    <t>ESTACION PACHACUTEC S.A.C.</t>
  </si>
  <si>
    <t>AV. DEFENSORES DE LIMA Y JR. TORRES PAZ PAMPLONA BAJA</t>
  </si>
  <si>
    <t>SAN JUAN DE MIRAFLORES</t>
  </si>
  <si>
    <t>C1:6430:Diesel B5 S-50 </t>
  </si>
  <si>
    <t>C1:4000:GASOHOL 90 PLUS </t>
  </si>
  <si>
    <t>C1:4150:GASOHOL 84 PLUS </t>
  </si>
  <si>
    <t>C1:6090:Diesel B5 S-50 </t>
  </si>
  <si>
    <t>C1:6430:SIN PRODUCTO </t>
  </si>
  <si>
    <t>EDUARDO LUIS CAPRILE CARBAJAL</t>
  </si>
  <si>
    <t>15730-106-101219</t>
  </si>
  <si>
    <t>INTERSECCION DE LA AV. ANGAMOS N° 1401 Y LA CALLE SAN LORENZO</t>
  </si>
  <si>
    <t>C1:5000:GASOHOL 97 PLUS </t>
  </si>
  <si>
    <t>C1:1500:SIN PRODUCTO </t>
  </si>
  <si>
    <t>0007-EGNV-15-2010</t>
  </si>
  <si>
    <t>INVERSIONES OCTANO S.A.</t>
  </si>
  <si>
    <t>JR. LUNA PIZARRO N° 696</t>
  </si>
  <si>
    <t>LA VICTORIA</t>
  </si>
  <si>
    <t>C1:5000:Diesel B2 S-50 </t>
  </si>
  <si>
    <t>C1:8000:Diesel B2 S-50 </t>
  </si>
  <si>
    <t>C1:8000:GASOLINA 90 </t>
  </si>
  <si>
    <t>C1:4000:GASOLINA 84 </t>
  </si>
  <si>
    <t>C1:4000:GASOLINA 98 </t>
  </si>
  <si>
    <t>C1:4000:GASOLINA 95 </t>
  </si>
  <si>
    <t>8698-106-041219</t>
  </si>
  <si>
    <t>C &amp; E GRIFOS S.A.C.</t>
  </si>
  <si>
    <t>AV.UNIVERSITARIA NORTE CUADRA 53, MZ. P,LOTES 1,2,3,4,39,40,41 Y 42</t>
  </si>
  <si>
    <t>LOS OLIVOS</t>
  </si>
  <si>
    <t>C1:7500:Diesel B5 S-50 </t>
  </si>
  <si>
    <t>C1:7500:GASOHOL 95 PLUS </t>
  </si>
  <si>
    <t>C1:3750:GASOHOL 98 PLUS C2:3750:GASOHOL 90 PLUS </t>
  </si>
  <si>
    <t>C1:3500:SIN PRODUCTO </t>
  </si>
  <si>
    <t>VALERIANA MERMA CCOLQUE</t>
  </si>
  <si>
    <t>9462-106-160118</t>
  </si>
  <si>
    <t>AV. NICOLAS AYLLÓN N° 2162</t>
  </si>
  <si>
    <t>16766-106-210118</t>
  </si>
  <si>
    <t>AV. DEL EJERCITO N° 110 - 112 ESQUINA CON AV. BRASIL</t>
  </si>
  <si>
    <t>C1:4000:Diesel B5 S-50 C2:4000:GASOHOL 95 PLUS </t>
  </si>
  <si>
    <t>91594-106-210718</t>
  </si>
  <si>
    <t>SIROCO HOLDINGS S.A.C.</t>
  </si>
  <si>
    <t>AV. ELMER FAUCETT 735-739</t>
  </si>
  <si>
    <t>PROV. CONST. DEL CALLAO</t>
  </si>
  <si>
    <t>CALLAO</t>
  </si>
  <si>
    <t>C1:5500:GASOHOL 90 PLUS C2:1700:GASOHOL 95 PLUS C3:1300:GASOHOL 97 PLUS C4:3500:Diesel B5 S-50 </t>
  </si>
  <si>
    <t>ANTONIO GARCIA MIRO PESCHIERA</t>
  </si>
  <si>
    <t>8033-106-051217</t>
  </si>
  <si>
    <t>SUR EXPORT E.I.R.L.</t>
  </si>
  <si>
    <t>JR. CERRO AZUL N° 227-233-237, URB. SAN IGNACIO DE MONTERRICO</t>
  </si>
  <si>
    <t>C1:3000:SIN PRODUCTO C2:3000:SIN PRODUCTO </t>
  </si>
  <si>
    <t>HECTOR CIPRIANO PINZAS TELLO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</si>
</sst>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14" fontId="0" fillId="34" borderId="10" xfId="0" applyNumberFormat="1" applyFill="1" applyBorder="1" applyAlignment="1">
      <alignment wrapText="1"/>
    </xf>
    <xf numFmtId="0" fontId="0" fillId="35" borderId="10" xfId="0" applyFill="1" applyBorder="1" applyAlignment="1">
      <alignment wrapText="1"/>
    </xf>
    <xf numFmtId="14" fontId="0" fillId="35" borderId="10" xfId="0" applyNumberForma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srvtest03.osinerg.gob.pe:23314/msfh5/images/Logo-azu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873457</xdr:colOff>
      <xdr:row>3</xdr:row>
      <xdr:rowOff>47767</xdr:rowOff>
    </xdr:to>
    <xdr:pic>
      <xdr:nvPicPr>
        <xdr:cNvPr id="1025" name="Picture 1" descr="Logo Osinergmin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70997" cy="580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9"/>
  <sheetViews>
    <sheetView showGridLines="0" tabSelected="1" workbookViewId="0">
      <selection activeCell="E3" sqref="E3"/>
    </sheetView>
  </sheetViews>
  <sheetFormatPr baseColWidth="10" defaultRowHeight="14" x14ac:dyDescent="0.3"/>
  <cols>
    <col min="1" max="1" width="3.296875" customWidth="1"/>
    <col min="2" max="2" width="13.796875" customWidth="1"/>
    <col min="3" max="3" width="19.5" bestFit="1" customWidth="1"/>
    <col min="4" max="4" width="17.5" bestFit="1" customWidth="1"/>
    <col min="5" max="5" width="11.8984375" bestFit="1" customWidth="1"/>
    <col min="6" max="7" width="44.796875" bestFit="1" customWidth="1"/>
    <col min="8" max="10" width="23.09765625" bestFit="1" customWidth="1"/>
    <col min="11" max="11" width="37.59765625" bestFit="1" customWidth="1"/>
    <col min="12" max="15" width="44.796875" bestFit="1" customWidth="1"/>
    <col min="16" max="16" width="44.19921875" bestFit="1" customWidth="1"/>
    <col min="17" max="20" width="23.69921875" bestFit="1" customWidth="1"/>
    <col min="21" max="21" width="20.19921875" bestFit="1" customWidth="1"/>
    <col min="22" max="22" width="16.8984375" bestFit="1" customWidth="1"/>
    <col min="23" max="23" width="17.796875" bestFit="1" customWidth="1"/>
    <col min="24" max="24" width="22.3984375" bestFit="1" customWidth="1"/>
    <col min="25" max="25" width="12.19921875" bestFit="1" customWidth="1"/>
    <col min="26" max="26" width="20.3984375" bestFit="1" customWidth="1"/>
    <col min="27" max="27" width="36.19921875" bestFit="1" customWidth="1"/>
    <col min="28" max="28" width="20" bestFit="1" customWidth="1"/>
  </cols>
  <sheetData>
    <row r="2" spans="1:28" ht="14" customHeight="1" x14ac:dyDescent="0.3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6" spans="1:28" x14ac:dyDescent="0.3">
      <c r="A6" s="1" t="s">
        <v>1</v>
      </c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1" t="s">
        <v>18</v>
      </c>
      <c r="S6" s="1" t="s">
        <v>19</v>
      </c>
      <c r="T6" s="1" t="s">
        <v>20</v>
      </c>
      <c r="U6" s="1" t="s">
        <v>21</v>
      </c>
      <c r="V6" s="1" t="s">
        <v>22</v>
      </c>
      <c r="W6" s="1" t="s">
        <v>23</v>
      </c>
      <c r="X6" s="1" t="s">
        <v>24</v>
      </c>
      <c r="Y6" s="1" t="s">
        <v>25</v>
      </c>
      <c r="Z6" s="1" t="s">
        <v>26</v>
      </c>
      <c r="AA6" s="1" t="s">
        <v>27</v>
      </c>
      <c r="AB6" s="1" t="s">
        <v>28</v>
      </c>
    </row>
    <row r="7" spans="1:28" ht="41.95" x14ac:dyDescent="0.3">
      <c r="A7" s="3">
        <v>1</v>
      </c>
      <c r="B7" s="3" t="str">
        <f>"201900059392"</f>
        <v>201900059392</v>
      </c>
      <c r="C7" s="3" t="str">
        <f>"98643"</f>
        <v>98643</v>
      </c>
      <c r="D7" s="3" t="s">
        <v>29</v>
      </c>
      <c r="E7" s="3">
        <v>20127765279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 t="s">
        <v>35</v>
      </c>
      <c r="M7" s="3" t="s">
        <v>36</v>
      </c>
      <c r="N7" s="3" t="s">
        <v>37</v>
      </c>
      <c r="O7" s="3" t="s">
        <v>38</v>
      </c>
      <c r="P7" s="3"/>
      <c r="Q7" s="3"/>
      <c r="R7" s="3"/>
      <c r="S7" s="3"/>
      <c r="T7" s="3"/>
      <c r="U7" s="3"/>
      <c r="V7" s="3">
        <v>32000</v>
      </c>
      <c r="W7" s="3">
        <v>1920</v>
      </c>
      <c r="X7" s="3"/>
      <c r="Y7" s="4">
        <v>43572</v>
      </c>
      <c r="Z7" s="3" t="s">
        <v>39</v>
      </c>
      <c r="AA7" s="3" t="s">
        <v>40</v>
      </c>
      <c r="AB7" s="3">
        <v>0</v>
      </c>
    </row>
    <row r="8" spans="1:28" ht="27.95" x14ac:dyDescent="0.3">
      <c r="A8" s="5">
        <v>2</v>
      </c>
      <c r="B8" s="5" t="str">
        <f>"201700146011"</f>
        <v>201700146011</v>
      </c>
      <c r="C8" s="5" t="str">
        <f>"14632"</f>
        <v>14632</v>
      </c>
      <c r="D8" s="5" t="s">
        <v>41</v>
      </c>
      <c r="E8" s="5">
        <v>20100075858</v>
      </c>
      <c r="F8" s="5" t="s">
        <v>42</v>
      </c>
      <c r="G8" s="5" t="s">
        <v>43</v>
      </c>
      <c r="H8" s="5" t="s">
        <v>44</v>
      </c>
      <c r="I8" s="5" t="s">
        <v>44</v>
      </c>
      <c r="J8" s="5" t="s">
        <v>45</v>
      </c>
      <c r="K8" s="5" t="s">
        <v>34</v>
      </c>
      <c r="L8" s="5" t="s">
        <v>46</v>
      </c>
      <c r="M8" s="5" t="s">
        <v>47</v>
      </c>
      <c r="N8" s="5" t="s">
        <v>48</v>
      </c>
      <c r="O8" s="5" t="s">
        <v>47</v>
      </c>
      <c r="P8" s="5" t="s">
        <v>47</v>
      </c>
      <c r="Q8" s="5" t="s">
        <v>47</v>
      </c>
      <c r="R8" s="5" t="s">
        <v>35</v>
      </c>
      <c r="S8" s="5" t="s">
        <v>49</v>
      </c>
      <c r="T8" s="5" t="s">
        <v>48</v>
      </c>
      <c r="U8" s="5" t="s">
        <v>50</v>
      </c>
      <c r="V8" s="5">
        <v>86000</v>
      </c>
      <c r="W8" s="5">
        <v>1050</v>
      </c>
      <c r="X8" s="5">
        <v>1240</v>
      </c>
      <c r="Y8" s="6">
        <v>42990</v>
      </c>
      <c r="Z8" s="5" t="s">
        <v>39</v>
      </c>
      <c r="AA8" s="5" t="s">
        <v>51</v>
      </c>
      <c r="AB8" s="5">
        <v>0</v>
      </c>
    </row>
    <row r="9" spans="1:28" ht="27.95" x14ac:dyDescent="0.3">
      <c r="A9" s="3">
        <v>3</v>
      </c>
      <c r="B9" s="3" t="str">
        <f>"201300065193"</f>
        <v>201300065193</v>
      </c>
      <c r="C9" s="3" t="str">
        <f>"9220"</f>
        <v>9220</v>
      </c>
      <c r="D9" s="3" t="s">
        <v>52</v>
      </c>
      <c r="E9" s="3">
        <v>20503840121</v>
      </c>
      <c r="F9" s="3" t="s">
        <v>53</v>
      </c>
      <c r="G9" s="3" t="s">
        <v>54</v>
      </c>
      <c r="H9" s="3" t="s">
        <v>44</v>
      </c>
      <c r="I9" s="3" t="s">
        <v>44</v>
      </c>
      <c r="J9" s="3" t="s">
        <v>55</v>
      </c>
      <c r="K9" s="3" t="s">
        <v>34</v>
      </c>
      <c r="L9" s="3" t="s">
        <v>37</v>
      </c>
      <c r="M9" s="3" t="s">
        <v>56</v>
      </c>
      <c r="N9" s="3" t="s">
        <v>57</v>
      </c>
      <c r="O9" s="3" t="s">
        <v>35</v>
      </c>
      <c r="P9" s="3"/>
      <c r="Q9" s="3"/>
      <c r="R9" s="3"/>
      <c r="S9" s="3"/>
      <c r="T9" s="3"/>
      <c r="U9" s="3"/>
      <c r="V9" s="3">
        <v>32000</v>
      </c>
      <c r="W9" s="3">
        <v>1000</v>
      </c>
      <c r="X9" s="3">
        <v>1467</v>
      </c>
      <c r="Y9" s="4">
        <v>41372</v>
      </c>
      <c r="Z9" s="3" t="s">
        <v>39</v>
      </c>
      <c r="AA9" s="3" t="s">
        <v>58</v>
      </c>
      <c r="AB9" s="3">
        <v>0</v>
      </c>
    </row>
    <row r="10" spans="1:28" ht="41.95" x14ac:dyDescent="0.3">
      <c r="A10" s="5">
        <v>4</v>
      </c>
      <c r="B10" s="5" t="str">
        <f>"201900066773"</f>
        <v>201900066773</v>
      </c>
      <c r="C10" s="5" t="str">
        <f>"7096"</f>
        <v>7096</v>
      </c>
      <c r="D10" s="5" t="s">
        <v>59</v>
      </c>
      <c r="E10" s="5">
        <v>20127765279</v>
      </c>
      <c r="F10" s="5" t="s">
        <v>30</v>
      </c>
      <c r="G10" s="5" t="s">
        <v>60</v>
      </c>
      <c r="H10" s="5" t="s">
        <v>44</v>
      </c>
      <c r="I10" s="5" t="s">
        <v>44</v>
      </c>
      <c r="J10" s="5" t="s">
        <v>45</v>
      </c>
      <c r="K10" s="5" t="s">
        <v>34</v>
      </c>
      <c r="L10" s="5" t="s">
        <v>50</v>
      </c>
      <c r="M10" s="5" t="s">
        <v>61</v>
      </c>
      <c r="N10" s="5" t="s">
        <v>38</v>
      </c>
      <c r="O10" s="5" t="s">
        <v>50</v>
      </c>
      <c r="P10" s="5" t="s">
        <v>62</v>
      </c>
      <c r="Q10" s="5" t="s">
        <v>63</v>
      </c>
      <c r="R10" s="5" t="s">
        <v>63</v>
      </c>
      <c r="S10" s="5" t="s">
        <v>63</v>
      </c>
      <c r="T10" s="5" t="s">
        <v>63</v>
      </c>
      <c r="U10" s="5"/>
      <c r="V10" s="5">
        <v>46000</v>
      </c>
      <c r="W10" s="5">
        <v>2000</v>
      </c>
      <c r="X10" s="5">
        <v>2778</v>
      </c>
      <c r="Y10" s="6">
        <v>43583</v>
      </c>
      <c r="Z10" s="5" t="s">
        <v>39</v>
      </c>
      <c r="AA10" s="5" t="s">
        <v>64</v>
      </c>
      <c r="AB10" s="5">
        <v>480</v>
      </c>
    </row>
    <row r="11" spans="1:28" x14ac:dyDescent="0.3">
      <c r="A11" s="3">
        <v>5</v>
      </c>
      <c r="B11" s="3" t="str">
        <f>"201900035209"</f>
        <v>201900035209</v>
      </c>
      <c r="C11" s="3" t="str">
        <f>"6785"</f>
        <v>6785</v>
      </c>
      <c r="D11" s="3" t="s">
        <v>65</v>
      </c>
      <c r="E11" s="3">
        <v>20127765279</v>
      </c>
      <c r="F11" s="3" t="s">
        <v>30</v>
      </c>
      <c r="G11" s="3" t="s">
        <v>66</v>
      </c>
      <c r="H11" s="3" t="s">
        <v>44</v>
      </c>
      <c r="I11" s="3" t="s">
        <v>44</v>
      </c>
      <c r="J11" s="3" t="s">
        <v>67</v>
      </c>
      <c r="K11" s="3" t="s">
        <v>34</v>
      </c>
      <c r="L11" s="3" t="s">
        <v>68</v>
      </c>
      <c r="M11" s="3" t="s">
        <v>38</v>
      </c>
      <c r="N11" s="3" t="s">
        <v>35</v>
      </c>
      <c r="O11" s="3" t="s">
        <v>69</v>
      </c>
      <c r="P11" s="3" t="s">
        <v>50</v>
      </c>
      <c r="Q11" s="3"/>
      <c r="R11" s="3"/>
      <c r="S11" s="3"/>
      <c r="T11" s="3"/>
      <c r="U11" s="3"/>
      <c r="V11" s="3">
        <v>36541</v>
      </c>
      <c r="W11" s="3">
        <v>1250</v>
      </c>
      <c r="X11" s="3">
        <v>1200</v>
      </c>
      <c r="Y11" s="4">
        <v>43530</v>
      </c>
      <c r="Z11" s="3" t="s">
        <v>39</v>
      </c>
      <c r="AA11" s="3" t="s">
        <v>40</v>
      </c>
      <c r="AB11" s="3">
        <v>240</v>
      </c>
    </row>
    <row r="12" spans="1:28" x14ac:dyDescent="0.3">
      <c r="A12" s="5">
        <v>6</v>
      </c>
      <c r="B12" s="5" t="str">
        <f>"201800011764"</f>
        <v>201800011764</v>
      </c>
      <c r="C12" s="5" t="str">
        <f>"16805"</f>
        <v>16805</v>
      </c>
      <c r="D12" s="5" t="s">
        <v>70</v>
      </c>
      <c r="E12" s="5">
        <v>20127765279</v>
      </c>
      <c r="F12" s="5" t="s">
        <v>71</v>
      </c>
      <c r="G12" s="5" t="s">
        <v>72</v>
      </c>
      <c r="H12" s="5" t="s">
        <v>44</v>
      </c>
      <c r="I12" s="5" t="s">
        <v>44</v>
      </c>
      <c r="J12" s="5" t="s">
        <v>73</v>
      </c>
      <c r="K12" s="5" t="s">
        <v>34</v>
      </c>
      <c r="L12" s="5" t="s">
        <v>37</v>
      </c>
      <c r="M12" s="5" t="s">
        <v>74</v>
      </c>
      <c r="N12" s="5" t="s">
        <v>62</v>
      </c>
      <c r="O12" s="5" t="s">
        <v>74</v>
      </c>
      <c r="P12" s="5" t="s">
        <v>75</v>
      </c>
      <c r="Q12" s="5"/>
      <c r="R12" s="5"/>
      <c r="S12" s="5"/>
      <c r="T12" s="5"/>
      <c r="U12" s="5"/>
      <c r="V12" s="5">
        <v>24000</v>
      </c>
      <c r="W12" s="5">
        <v>2000</v>
      </c>
      <c r="X12" s="5">
        <v>1003</v>
      </c>
      <c r="Y12" s="6">
        <v>43125</v>
      </c>
      <c r="Z12" s="5" t="s">
        <v>39</v>
      </c>
      <c r="AA12" s="5" t="s">
        <v>76</v>
      </c>
      <c r="AB12" s="5">
        <v>240</v>
      </c>
    </row>
    <row r="13" spans="1:28" ht="27.95" x14ac:dyDescent="0.3">
      <c r="A13" s="3">
        <v>7</v>
      </c>
      <c r="B13" s="3" t="str">
        <f>"201900106267"</f>
        <v>201900106267</v>
      </c>
      <c r="C13" s="3" t="str">
        <f>"9277"</f>
        <v>9277</v>
      </c>
      <c r="D13" s="3" t="s">
        <v>77</v>
      </c>
      <c r="E13" s="3">
        <v>20511995028</v>
      </c>
      <c r="F13" s="3" t="s">
        <v>78</v>
      </c>
      <c r="G13" s="3" t="s">
        <v>79</v>
      </c>
      <c r="H13" s="3" t="s">
        <v>44</v>
      </c>
      <c r="I13" s="3" t="s">
        <v>44</v>
      </c>
      <c r="J13" s="3" t="s">
        <v>67</v>
      </c>
      <c r="K13" s="3" t="s">
        <v>34</v>
      </c>
      <c r="L13" s="3" t="s">
        <v>80</v>
      </c>
      <c r="M13" s="3" t="s">
        <v>81</v>
      </c>
      <c r="N13" s="3"/>
      <c r="O13" s="3"/>
      <c r="P13" s="3"/>
      <c r="Q13" s="3"/>
      <c r="R13" s="3"/>
      <c r="S13" s="3"/>
      <c r="T13" s="3"/>
      <c r="U13" s="3"/>
      <c r="V13" s="3">
        <v>14000</v>
      </c>
      <c r="W13" s="3">
        <v>3125</v>
      </c>
      <c r="X13" s="3"/>
      <c r="Y13" s="4">
        <v>43655</v>
      </c>
      <c r="Z13" s="3" t="s">
        <v>39</v>
      </c>
      <c r="AA13" s="3" t="s">
        <v>82</v>
      </c>
      <c r="AB13" s="3">
        <v>0</v>
      </c>
    </row>
    <row r="14" spans="1:28" ht="27.95" x14ac:dyDescent="0.3">
      <c r="A14" s="5">
        <v>8</v>
      </c>
      <c r="B14" s="5" t="str">
        <f>"201800000296"</f>
        <v>201800000296</v>
      </c>
      <c r="C14" s="5" t="str">
        <f>"63984"</f>
        <v>63984</v>
      </c>
      <c r="D14" s="5" t="s">
        <v>83</v>
      </c>
      <c r="E14" s="5">
        <v>20156930963</v>
      </c>
      <c r="F14" s="5" t="s">
        <v>84</v>
      </c>
      <c r="G14" s="5" t="s">
        <v>85</v>
      </c>
      <c r="H14" s="5" t="s">
        <v>44</v>
      </c>
      <c r="I14" s="5" t="s">
        <v>44</v>
      </c>
      <c r="J14" s="5" t="s">
        <v>86</v>
      </c>
      <c r="K14" s="5" t="s">
        <v>34</v>
      </c>
      <c r="L14" s="5" t="s">
        <v>87</v>
      </c>
      <c r="M14" s="5" t="s">
        <v>88</v>
      </c>
      <c r="N14" s="5" t="s">
        <v>89</v>
      </c>
      <c r="O14" s="5"/>
      <c r="P14" s="5"/>
      <c r="Q14" s="5"/>
      <c r="R14" s="5"/>
      <c r="S14" s="5"/>
      <c r="T14" s="5"/>
      <c r="U14" s="5"/>
      <c r="V14" s="5">
        <v>13828</v>
      </c>
      <c r="W14" s="5">
        <v>0</v>
      </c>
      <c r="X14" s="5"/>
      <c r="Y14" s="6">
        <v>43104</v>
      </c>
      <c r="Z14" s="5" t="s">
        <v>39</v>
      </c>
      <c r="AA14" s="5" t="s">
        <v>90</v>
      </c>
      <c r="AB14" s="5">
        <v>0</v>
      </c>
    </row>
    <row r="15" spans="1:28" ht="27.95" x14ac:dyDescent="0.3">
      <c r="A15" s="3">
        <v>9</v>
      </c>
      <c r="B15" s="3" t="str">
        <f>"201900072795"</f>
        <v>201900072795</v>
      </c>
      <c r="C15" s="3" t="str">
        <f>"98180"</f>
        <v>98180</v>
      </c>
      <c r="D15" s="3" t="s">
        <v>91</v>
      </c>
      <c r="E15" s="3">
        <v>20127765279</v>
      </c>
      <c r="F15" s="3" t="s">
        <v>30</v>
      </c>
      <c r="G15" s="3" t="s">
        <v>92</v>
      </c>
      <c r="H15" s="3" t="s">
        <v>93</v>
      </c>
      <c r="I15" s="3" t="s">
        <v>93</v>
      </c>
      <c r="J15" s="3" t="s">
        <v>93</v>
      </c>
      <c r="K15" s="3" t="s">
        <v>34</v>
      </c>
      <c r="L15" s="3" t="s">
        <v>35</v>
      </c>
      <c r="M15" s="3" t="s">
        <v>37</v>
      </c>
      <c r="N15" s="3" t="s">
        <v>38</v>
      </c>
      <c r="O15" s="3" t="s">
        <v>94</v>
      </c>
      <c r="P15" s="3"/>
      <c r="Q15" s="3"/>
      <c r="R15" s="3"/>
      <c r="S15" s="3"/>
      <c r="T15" s="3"/>
      <c r="U15" s="3"/>
      <c r="V15" s="3">
        <v>32000</v>
      </c>
      <c r="W15" s="3">
        <v>0</v>
      </c>
      <c r="X15" s="3"/>
      <c r="Y15" s="4">
        <v>43865</v>
      </c>
      <c r="Z15" s="3" t="s">
        <v>39</v>
      </c>
      <c r="AA15" s="3" t="s">
        <v>40</v>
      </c>
      <c r="AB15" s="3">
        <v>0</v>
      </c>
    </row>
    <row r="16" spans="1:28" ht="27.95" x14ac:dyDescent="0.3">
      <c r="A16" s="5">
        <v>10</v>
      </c>
      <c r="B16" s="5" t="str">
        <f>"201800009133"</f>
        <v>201800009133</v>
      </c>
      <c r="C16" s="5" t="str">
        <f>"9247"</f>
        <v>9247</v>
      </c>
      <c r="D16" s="5" t="s">
        <v>95</v>
      </c>
      <c r="E16" s="5">
        <v>20127765279</v>
      </c>
      <c r="F16" s="5" t="s">
        <v>71</v>
      </c>
      <c r="G16" s="5" t="s">
        <v>96</v>
      </c>
      <c r="H16" s="5" t="s">
        <v>44</v>
      </c>
      <c r="I16" s="5" t="s">
        <v>44</v>
      </c>
      <c r="J16" s="5" t="s">
        <v>73</v>
      </c>
      <c r="K16" s="5" t="s">
        <v>34</v>
      </c>
      <c r="L16" s="5" t="s">
        <v>97</v>
      </c>
      <c r="M16" s="5" t="s">
        <v>98</v>
      </c>
      <c r="N16" s="5" t="s">
        <v>98</v>
      </c>
      <c r="O16" s="5" t="s">
        <v>99</v>
      </c>
      <c r="P16" s="5" t="s">
        <v>100</v>
      </c>
      <c r="Q16" s="5" t="s">
        <v>100</v>
      </c>
      <c r="R16" s="5" t="s">
        <v>99</v>
      </c>
      <c r="S16" s="5"/>
      <c r="T16" s="5"/>
      <c r="U16" s="5"/>
      <c r="V16" s="5">
        <v>43680</v>
      </c>
      <c r="W16" s="5">
        <v>2000</v>
      </c>
      <c r="X16" s="5">
        <v>1003</v>
      </c>
      <c r="Y16" s="6">
        <v>43866</v>
      </c>
      <c r="Z16" s="5" t="s">
        <v>39</v>
      </c>
      <c r="AA16" s="5" t="s">
        <v>76</v>
      </c>
      <c r="AB16" s="5">
        <v>240</v>
      </c>
    </row>
    <row r="17" spans="1:28" ht="41.95" x14ac:dyDescent="0.3">
      <c r="A17" s="3">
        <v>11</v>
      </c>
      <c r="B17" s="3" t="str">
        <f>"201600190325"</f>
        <v>201600190325</v>
      </c>
      <c r="C17" s="3" t="str">
        <f>"40891"</f>
        <v>40891</v>
      </c>
      <c r="D17" s="3" t="s">
        <v>101</v>
      </c>
      <c r="E17" s="3">
        <v>10104315343</v>
      </c>
      <c r="F17" s="3" t="s">
        <v>102</v>
      </c>
      <c r="G17" s="3" t="s">
        <v>103</v>
      </c>
      <c r="H17" s="3" t="s">
        <v>44</v>
      </c>
      <c r="I17" s="3" t="s">
        <v>104</v>
      </c>
      <c r="J17" s="3" t="s">
        <v>105</v>
      </c>
      <c r="K17" s="3" t="s">
        <v>34</v>
      </c>
      <c r="L17" s="3" t="s">
        <v>106</v>
      </c>
      <c r="M17" s="3"/>
      <c r="N17" s="3"/>
      <c r="O17" s="3"/>
      <c r="P17" s="3"/>
      <c r="Q17" s="3"/>
      <c r="R17" s="3"/>
      <c r="S17" s="3"/>
      <c r="T17" s="3"/>
      <c r="U17" s="3"/>
      <c r="V17" s="3">
        <v>6695</v>
      </c>
      <c r="W17" s="3">
        <v>0</v>
      </c>
      <c r="X17" s="3"/>
      <c r="Y17" s="4">
        <v>42737</v>
      </c>
      <c r="Z17" s="3" t="s">
        <v>39</v>
      </c>
      <c r="AA17" s="3" t="s">
        <v>102</v>
      </c>
      <c r="AB17" s="3">
        <v>0</v>
      </c>
    </row>
    <row r="18" spans="1:28" ht="27.95" x14ac:dyDescent="0.3">
      <c r="A18" s="5">
        <v>12</v>
      </c>
      <c r="B18" s="5" t="str">
        <f>"201900204090"</f>
        <v>201900204090</v>
      </c>
      <c r="C18" s="5" t="str">
        <f>"16703"</f>
        <v>16703</v>
      </c>
      <c r="D18" s="5" t="s">
        <v>107</v>
      </c>
      <c r="E18" s="5">
        <v>20127765279</v>
      </c>
      <c r="F18" s="5" t="s">
        <v>30</v>
      </c>
      <c r="G18" s="5" t="s">
        <v>108</v>
      </c>
      <c r="H18" s="5" t="s">
        <v>44</v>
      </c>
      <c r="I18" s="5" t="s">
        <v>44</v>
      </c>
      <c r="J18" s="5" t="s">
        <v>109</v>
      </c>
      <c r="K18" s="5" t="s">
        <v>34</v>
      </c>
      <c r="L18" s="5" t="s">
        <v>110</v>
      </c>
      <c r="M18" s="5" t="s">
        <v>111</v>
      </c>
      <c r="N18" s="5" t="s">
        <v>112</v>
      </c>
      <c r="O18" s="5"/>
      <c r="P18" s="5"/>
      <c r="Q18" s="5"/>
      <c r="R18" s="5"/>
      <c r="S18" s="5"/>
      <c r="T18" s="5"/>
      <c r="U18" s="5"/>
      <c r="V18" s="5">
        <v>30248</v>
      </c>
      <c r="W18" s="5">
        <v>1250</v>
      </c>
      <c r="X18" s="5">
        <v>950</v>
      </c>
      <c r="Y18" s="6">
        <v>43810</v>
      </c>
      <c r="Z18" s="5" t="s">
        <v>39</v>
      </c>
      <c r="AA18" s="5" t="s">
        <v>40</v>
      </c>
      <c r="AB18" s="5">
        <v>120</v>
      </c>
    </row>
    <row r="19" spans="1:28" ht="27.95" x14ac:dyDescent="0.3">
      <c r="A19" s="3">
        <v>13</v>
      </c>
      <c r="B19" s="3" t="str">
        <f>"201800103736"</f>
        <v>201800103736</v>
      </c>
      <c r="C19" s="3" t="str">
        <f>"45366"</f>
        <v>45366</v>
      </c>
      <c r="D19" s="3" t="s">
        <v>113</v>
      </c>
      <c r="E19" s="3">
        <v>20452799368</v>
      </c>
      <c r="F19" s="3" t="s">
        <v>114</v>
      </c>
      <c r="G19" s="3" t="s">
        <v>115</v>
      </c>
      <c r="H19" s="3" t="s">
        <v>116</v>
      </c>
      <c r="I19" s="3" t="s">
        <v>116</v>
      </c>
      <c r="J19" s="3" t="s">
        <v>117</v>
      </c>
      <c r="K19" s="3" t="s">
        <v>34</v>
      </c>
      <c r="L19" s="3" t="s">
        <v>118</v>
      </c>
      <c r="M19" s="3" t="s">
        <v>119</v>
      </c>
      <c r="N19" s="3"/>
      <c r="O19" s="3"/>
      <c r="P19" s="3"/>
      <c r="Q19" s="3"/>
      <c r="R19" s="3"/>
      <c r="S19" s="3"/>
      <c r="T19" s="3"/>
      <c r="U19" s="3"/>
      <c r="V19" s="3">
        <v>7700</v>
      </c>
      <c r="W19" s="3">
        <v>1000</v>
      </c>
      <c r="X19" s="3">
        <v>1699</v>
      </c>
      <c r="Y19" s="4">
        <v>43276</v>
      </c>
      <c r="Z19" s="3" t="s">
        <v>39</v>
      </c>
      <c r="AA19" s="3" t="s">
        <v>120</v>
      </c>
      <c r="AB19" s="3">
        <v>0</v>
      </c>
    </row>
    <row r="20" spans="1:28" ht="27.95" x14ac:dyDescent="0.3">
      <c r="A20" s="5">
        <v>14</v>
      </c>
      <c r="B20" s="5" t="str">
        <f>"201900200494"</f>
        <v>201900200494</v>
      </c>
      <c r="C20" s="5" t="str">
        <f>"9356"</f>
        <v>9356</v>
      </c>
      <c r="D20" s="5" t="s">
        <v>121</v>
      </c>
      <c r="E20" s="5">
        <v>20338926830</v>
      </c>
      <c r="F20" s="5" t="s">
        <v>122</v>
      </c>
      <c r="G20" s="5" t="s">
        <v>123</v>
      </c>
      <c r="H20" s="5" t="s">
        <v>44</v>
      </c>
      <c r="I20" s="5" t="s">
        <v>44</v>
      </c>
      <c r="J20" s="5" t="s">
        <v>124</v>
      </c>
      <c r="K20" s="5" t="s">
        <v>34</v>
      </c>
      <c r="L20" s="5" t="s">
        <v>125</v>
      </c>
      <c r="M20" s="5" t="s">
        <v>126</v>
      </c>
      <c r="N20" s="5" t="s">
        <v>127</v>
      </c>
      <c r="O20" s="5"/>
      <c r="P20" s="5"/>
      <c r="Q20" s="5"/>
      <c r="R20" s="5"/>
      <c r="S20" s="5"/>
      <c r="T20" s="5"/>
      <c r="U20" s="5"/>
      <c r="V20" s="5">
        <v>19000</v>
      </c>
      <c r="W20" s="5">
        <v>2000</v>
      </c>
      <c r="X20" s="5"/>
      <c r="Y20" s="6">
        <v>43803</v>
      </c>
      <c r="Z20" s="5" t="s">
        <v>39</v>
      </c>
      <c r="AA20" s="5" t="s">
        <v>128</v>
      </c>
      <c r="AB20" s="5">
        <v>240</v>
      </c>
    </row>
    <row r="21" spans="1:28" ht="27.95" x14ac:dyDescent="0.3">
      <c r="A21" s="3">
        <v>15</v>
      </c>
      <c r="B21" s="3" t="str">
        <f>"201700037141"</f>
        <v>201700037141</v>
      </c>
      <c r="C21" s="3" t="str">
        <f>"9012"</f>
        <v>9012</v>
      </c>
      <c r="D21" s="3" t="s">
        <v>129</v>
      </c>
      <c r="E21" s="3">
        <v>20335757697</v>
      </c>
      <c r="F21" s="3" t="s">
        <v>130</v>
      </c>
      <c r="G21" s="3" t="s">
        <v>131</v>
      </c>
      <c r="H21" s="3" t="s">
        <v>44</v>
      </c>
      <c r="I21" s="3" t="s">
        <v>44</v>
      </c>
      <c r="J21" s="3" t="s">
        <v>132</v>
      </c>
      <c r="K21" s="3" t="s">
        <v>34</v>
      </c>
      <c r="L21" s="3" t="s">
        <v>37</v>
      </c>
      <c r="M21" s="3" t="s">
        <v>38</v>
      </c>
      <c r="N21" s="3" t="s">
        <v>133</v>
      </c>
      <c r="O21" s="3"/>
      <c r="P21" s="3"/>
      <c r="Q21" s="3"/>
      <c r="R21" s="3"/>
      <c r="S21" s="3"/>
      <c r="T21" s="3"/>
      <c r="U21" s="3"/>
      <c r="V21" s="3">
        <v>24000</v>
      </c>
      <c r="W21" s="3">
        <v>1200</v>
      </c>
      <c r="X21" s="3">
        <v>900</v>
      </c>
      <c r="Y21" s="4">
        <v>42811</v>
      </c>
      <c r="Z21" s="3" t="s">
        <v>39</v>
      </c>
      <c r="AA21" s="3" t="s">
        <v>134</v>
      </c>
      <c r="AB21" s="3">
        <v>0</v>
      </c>
    </row>
    <row r="22" spans="1:28" x14ac:dyDescent="0.3">
      <c r="A22" s="5">
        <v>16</v>
      </c>
      <c r="B22" s="5" t="str">
        <f>"201800074935"</f>
        <v>201800074935</v>
      </c>
      <c r="C22" s="5" t="str">
        <f>"8546"</f>
        <v>8546</v>
      </c>
      <c r="D22" s="5" t="s">
        <v>135</v>
      </c>
      <c r="E22" s="5">
        <v>20139543301</v>
      </c>
      <c r="F22" s="5" t="s">
        <v>136</v>
      </c>
      <c r="G22" s="5" t="s">
        <v>137</v>
      </c>
      <c r="H22" s="5" t="s">
        <v>44</v>
      </c>
      <c r="I22" s="5" t="s">
        <v>44</v>
      </c>
      <c r="J22" s="5" t="s">
        <v>44</v>
      </c>
      <c r="K22" s="5" t="s">
        <v>34</v>
      </c>
      <c r="L22" s="5" t="s">
        <v>138</v>
      </c>
      <c r="M22" s="5" t="s">
        <v>139</v>
      </c>
      <c r="N22" s="5" t="s">
        <v>140</v>
      </c>
      <c r="O22" s="5" t="s">
        <v>141</v>
      </c>
      <c r="P22" s="5" t="s">
        <v>142</v>
      </c>
      <c r="Q22" s="5"/>
      <c r="R22" s="5"/>
      <c r="S22" s="5"/>
      <c r="T22" s="5"/>
      <c r="U22" s="5"/>
      <c r="V22" s="5">
        <v>26800</v>
      </c>
      <c r="W22" s="5">
        <v>1250</v>
      </c>
      <c r="X22" s="5">
        <v>1200</v>
      </c>
      <c r="Y22" s="6">
        <v>43231</v>
      </c>
      <c r="Z22" s="5" t="s">
        <v>39</v>
      </c>
      <c r="AA22" s="5" t="s">
        <v>143</v>
      </c>
      <c r="AB22" s="5">
        <v>0</v>
      </c>
    </row>
    <row r="23" spans="1:28" x14ac:dyDescent="0.3">
      <c r="A23" s="3">
        <v>17</v>
      </c>
      <c r="B23" s="3" t="str">
        <f>"202000084230"</f>
        <v>202000084230</v>
      </c>
      <c r="C23" s="3" t="str">
        <f>"8887"</f>
        <v>8887</v>
      </c>
      <c r="D23" s="3" t="s">
        <v>144</v>
      </c>
      <c r="E23" s="3">
        <v>20493143612</v>
      </c>
      <c r="F23" s="3" t="s">
        <v>145</v>
      </c>
      <c r="G23" s="3" t="s">
        <v>146</v>
      </c>
      <c r="H23" s="3" t="s">
        <v>44</v>
      </c>
      <c r="I23" s="3" t="s">
        <v>44</v>
      </c>
      <c r="J23" s="3" t="s">
        <v>55</v>
      </c>
      <c r="K23" s="3" t="s">
        <v>34</v>
      </c>
      <c r="L23" s="3" t="s">
        <v>147</v>
      </c>
      <c r="M23" s="3" t="s">
        <v>50</v>
      </c>
      <c r="N23" s="3" t="s">
        <v>61</v>
      </c>
      <c r="O23" s="3" t="s">
        <v>148</v>
      </c>
      <c r="P23" s="3" t="s">
        <v>149</v>
      </c>
      <c r="Q23" s="3" t="s">
        <v>63</v>
      </c>
      <c r="R23" s="3" t="s">
        <v>147</v>
      </c>
      <c r="S23" s="3"/>
      <c r="T23" s="3"/>
      <c r="U23" s="3"/>
      <c r="V23" s="3">
        <v>40000</v>
      </c>
      <c r="W23" s="3">
        <v>1250</v>
      </c>
      <c r="X23" s="3">
        <v>989</v>
      </c>
      <c r="Y23" s="4">
        <v>44033</v>
      </c>
      <c r="Z23" s="3" t="s">
        <v>39</v>
      </c>
      <c r="AA23" s="3" t="s">
        <v>150</v>
      </c>
      <c r="AB23" s="3">
        <v>0</v>
      </c>
    </row>
    <row r="24" spans="1:28" ht="27.95" x14ac:dyDescent="0.3">
      <c r="A24" s="5">
        <v>18</v>
      </c>
      <c r="B24" s="5" t="str">
        <f>"201800104930"</f>
        <v>201800104930</v>
      </c>
      <c r="C24" s="5" t="str">
        <f>"8518"</f>
        <v>8518</v>
      </c>
      <c r="D24" s="5" t="s">
        <v>151</v>
      </c>
      <c r="E24" s="5">
        <v>20492923096</v>
      </c>
      <c r="F24" s="5" t="s">
        <v>152</v>
      </c>
      <c r="G24" s="5" t="s">
        <v>153</v>
      </c>
      <c r="H24" s="5" t="s">
        <v>44</v>
      </c>
      <c r="I24" s="5" t="s">
        <v>44</v>
      </c>
      <c r="J24" s="5" t="s">
        <v>67</v>
      </c>
      <c r="K24" s="5" t="s">
        <v>34</v>
      </c>
      <c r="L24" s="5" t="s">
        <v>37</v>
      </c>
      <c r="M24" s="5" t="s">
        <v>154</v>
      </c>
      <c r="N24" s="5" t="s">
        <v>35</v>
      </c>
      <c r="O24" s="5"/>
      <c r="P24" s="5"/>
      <c r="Q24" s="5"/>
      <c r="R24" s="5"/>
      <c r="S24" s="5"/>
      <c r="T24" s="5"/>
      <c r="U24" s="5"/>
      <c r="V24" s="5">
        <v>24000</v>
      </c>
      <c r="W24" s="5">
        <v>1250</v>
      </c>
      <c r="X24" s="5"/>
      <c r="Y24" s="6">
        <v>43279</v>
      </c>
      <c r="Z24" s="5" t="s">
        <v>39</v>
      </c>
      <c r="AA24" s="5" t="s">
        <v>134</v>
      </c>
      <c r="AB24" s="5">
        <v>0</v>
      </c>
    </row>
    <row r="25" spans="1:28" ht="27.95" x14ac:dyDescent="0.3">
      <c r="A25" s="3">
        <v>19</v>
      </c>
      <c r="B25" s="3" t="str">
        <f>"201800191498"</f>
        <v>201800191498</v>
      </c>
      <c r="C25" s="3" t="str">
        <f>"16737"</f>
        <v>16737</v>
      </c>
      <c r="D25" s="3" t="s">
        <v>155</v>
      </c>
      <c r="E25" s="3">
        <v>20520961543</v>
      </c>
      <c r="F25" s="3" t="s">
        <v>156</v>
      </c>
      <c r="G25" s="3" t="s">
        <v>157</v>
      </c>
      <c r="H25" s="3" t="s">
        <v>44</v>
      </c>
      <c r="I25" s="3" t="s">
        <v>44</v>
      </c>
      <c r="J25" s="3" t="s">
        <v>158</v>
      </c>
      <c r="K25" s="3" t="s">
        <v>34</v>
      </c>
      <c r="L25" s="3" t="s">
        <v>159</v>
      </c>
      <c r="M25" s="3" t="s">
        <v>50</v>
      </c>
      <c r="N25" s="3" t="s">
        <v>160</v>
      </c>
      <c r="O25" s="3"/>
      <c r="P25" s="3"/>
      <c r="Q25" s="3"/>
      <c r="R25" s="3"/>
      <c r="S25" s="3"/>
      <c r="T25" s="3"/>
      <c r="U25" s="3"/>
      <c r="V25" s="3">
        <v>18000</v>
      </c>
      <c r="W25" s="3">
        <v>4000</v>
      </c>
      <c r="X25" s="3">
        <v>1188</v>
      </c>
      <c r="Y25" s="4">
        <v>43426</v>
      </c>
      <c r="Z25" s="3" t="s">
        <v>39</v>
      </c>
      <c r="AA25" s="3" t="s">
        <v>161</v>
      </c>
      <c r="AB25" s="3">
        <v>0</v>
      </c>
    </row>
    <row r="26" spans="1:28" ht="55.9" x14ac:dyDescent="0.3">
      <c r="A26" s="5">
        <v>20</v>
      </c>
      <c r="B26" s="5" t="str">
        <f>"202000114860"</f>
        <v>202000114860</v>
      </c>
      <c r="C26" s="5" t="str">
        <f>"35059"</f>
        <v>35059</v>
      </c>
      <c r="D26" s="5" t="s">
        <v>162</v>
      </c>
      <c r="E26" s="5">
        <v>20503840121</v>
      </c>
      <c r="F26" s="5" t="s">
        <v>163</v>
      </c>
      <c r="G26" s="5" t="s">
        <v>164</v>
      </c>
      <c r="H26" s="5" t="s">
        <v>44</v>
      </c>
      <c r="I26" s="5" t="s">
        <v>44</v>
      </c>
      <c r="J26" s="5" t="s">
        <v>73</v>
      </c>
      <c r="K26" s="5" t="s">
        <v>34</v>
      </c>
      <c r="L26" s="5" t="s">
        <v>165</v>
      </c>
      <c r="M26" s="5" t="s">
        <v>166</v>
      </c>
      <c r="N26" s="5" t="s">
        <v>167</v>
      </c>
      <c r="O26" s="5" t="s">
        <v>168</v>
      </c>
      <c r="P26" s="5" t="s">
        <v>169</v>
      </c>
      <c r="Q26" s="5"/>
      <c r="R26" s="5"/>
      <c r="S26" s="5"/>
      <c r="T26" s="5"/>
      <c r="U26" s="5"/>
      <c r="V26" s="5">
        <v>25000</v>
      </c>
      <c r="W26" s="5">
        <v>1000</v>
      </c>
      <c r="X26" s="5">
        <v>911</v>
      </c>
      <c r="Y26" s="6">
        <v>44083</v>
      </c>
      <c r="Z26" s="5" t="s">
        <v>39</v>
      </c>
      <c r="AA26" s="5" t="s">
        <v>170</v>
      </c>
      <c r="AB26" s="5">
        <v>0</v>
      </c>
    </row>
    <row r="27" spans="1:28" x14ac:dyDescent="0.3">
      <c r="A27" s="3">
        <v>21</v>
      </c>
      <c r="B27" s="3" t="str">
        <f>"201800030288"</f>
        <v>201800030288</v>
      </c>
      <c r="C27" s="3" t="str">
        <f>"6754"</f>
        <v>6754</v>
      </c>
      <c r="D27" s="3" t="s">
        <v>171</v>
      </c>
      <c r="E27" s="3">
        <v>20100075858</v>
      </c>
      <c r="F27" s="3" t="s">
        <v>172</v>
      </c>
      <c r="G27" s="3" t="s">
        <v>173</v>
      </c>
      <c r="H27" s="3" t="s">
        <v>44</v>
      </c>
      <c r="I27" s="3" t="s">
        <v>44</v>
      </c>
      <c r="J27" s="3" t="s">
        <v>174</v>
      </c>
      <c r="K27" s="3" t="s">
        <v>34</v>
      </c>
      <c r="L27" s="3" t="s">
        <v>148</v>
      </c>
      <c r="M27" s="3" t="s">
        <v>61</v>
      </c>
      <c r="N27" s="3" t="s">
        <v>149</v>
      </c>
      <c r="O27" s="3" t="s">
        <v>50</v>
      </c>
      <c r="P27" s="3"/>
      <c r="Q27" s="3"/>
      <c r="R27" s="3"/>
      <c r="S27" s="3"/>
      <c r="T27" s="3"/>
      <c r="U27" s="3"/>
      <c r="V27" s="3">
        <v>24000</v>
      </c>
      <c r="W27" s="3">
        <v>125</v>
      </c>
      <c r="X27" s="3">
        <v>1</v>
      </c>
      <c r="Y27" s="4">
        <v>43164</v>
      </c>
      <c r="Z27" s="3" t="s">
        <v>39</v>
      </c>
      <c r="AA27" s="3" t="s">
        <v>175</v>
      </c>
      <c r="AB27" s="3">
        <v>0</v>
      </c>
    </row>
    <row r="28" spans="1:28" ht="41.95" x14ac:dyDescent="0.3">
      <c r="A28" s="5">
        <v>22</v>
      </c>
      <c r="B28" s="5" t="str">
        <f>"202000045413"</f>
        <v>202000045413</v>
      </c>
      <c r="C28" s="5" t="str">
        <f>"61656"</f>
        <v>61656</v>
      </c>
      <c r="D28" s="5" t="s">
        <v>176</v>
      </c>
      <c r="E28" s="5">
        <v>20517767396</v>
      </c>
      <c r="F28" s="5" t="s">
        <v>177</v>
      </c>
      <c r="G28" s="5" t="s">
        <v>178</v>
      </c>
      <c r="H28" s="5" t="s">
        <v>44</v>
      </c>
      <c r="I28" s="5" t="s">
        <v>44</v>
      </c>
      <c r="J28" s="5" t="s">
        <v>179</v>
      </c>
      <c r="K28" s="5" t="s">
        <v>34</v>
      </c>
      <c r="L28" s="5" t="s">
        <v>180</v>
      </c>
      <c r="M28" s="5"/>
      <c r="N28" s="5"/>
      <c r="O28" s="5"/>
      <c r="P28" s="5"/>
      <c r="Q28" s="5"/>
      <c r="R28" s="5"/>
      <c r="S28" s="5"/>
      <c r="T28" s="5"/>
      <c r="U28" s="5"/>
      <c r="V28" s="5">
        <v>5000</v>
      </c>
      <c r="W28" s="5">
        <v>1250</v>
      </c>
      <c r="X28" s="5">
        <v>1200</v>
      </c>
      <c r="Y28" s="6">
        <v>43906</v>
      </c>
      <c r="Z28" s="5" t="s">
        <v>39</v>
      </c>
      <c r="AA28" s="5" t="s">
        <v>181</v>
      </c>
      <c r="AB28" s="5">
        <v>0</v>
      </c>
    </row>
    <row r="29" spans="1:28" ht="27.95" x14ac:dyDescent="0.3">
      <c r="A29" s="3">
        <v>23</v>
      </c>
      <c r="B29" s="3" t="str">
        <f>"201900035219"</f>
        <v>201900035219</v>
      </c>
      <c r="C29" s="3" t="str">
        <f>"16728"</f>
        <v>16728</v>
      </c>
      <c r="D29" s="3" t="s">
        <v>182</v>
      </c>
      <c r="E29" s="3">
        <v>20127765279</v>
      </c>
      <c r="F29" s="3" t="s">
        <v>30</v>
      </c>
      <c r="G29" s="3" t="s">
        <v>183</v>
      </c>
      <c r="H29" s="3" t="s">
        <v>44</v>
      </c>
      <c r="I29" s="3" t="s">
        <v>44</v>
      </c>
      <c r="J29" s="3" t="s">
        <v>184</v>
      </c>
      <c r="K29" s="3" t="s">
        <v>34</v>
      </c>
      <c r="L29" s="3" t="s">
        <v>61</v>
      </c>
      <c r="M29" s="3" t="s">
        <v>185</v>
      </c>
      <c r="N29" s="3" t="s">
        <v>186</v>
      </c>
      <c r="O29" s="3" t="s">
        <v>149</v>
      </c>
      <c r="P29" s="3" t="s">
        <v>50</v>
      </c>
      <c r="Q29" s="3"/>
      <c r="R29" s="3"/>
      <c r="S29" s="3"/>
      <c r="T29" s="3"/>
      <c r="U29" s="3"/>
      <c r="V29" s="3">
        <v>30000</v>
      </c>
      <c r="W29" s="3">
        <v>2500</v>
      </c>
      <c r="X29" s="3">
        <v>1200</v>
      </c>
      <c r="Y29" s="4">
        <v>43530</v>
      </c>
      <c r="Z29" s="3" t="s">
        <v>39</v>
      </c>
      <c r="AA29" s="3" t="s">
        <v>40</v>
      </c>
      <c r="AB29" s="3">
        <v>240</v>
      </c>
    </row>
    <row r="30" spans="1:28" x14ac:dyDescent="0.3">
      <c r="A30" s="5">
        <v>24</v>
      </c>
      <c r="B30" s="5" t="str">
        <f>"201800211500"</f>
        <v>201800211500</v>
      </c>
      <c r="C30" s="5" t="str">
        <f>"8069"</f>
        <v>8069</v>
      </c>
      <c r="D30" s="5" t="s">
        <v>187</v>
      </c>
      <c r="E30" s="5">
        <v>20543435661</v>
      </c>
      <c r="F30" s="5" t="s">
        <v>188</v>
      </c>
      <c r="G30" s="5" t="s">
        <v>189</v>
      </c>
      <c r="H30" s="5" t="s">
        <v>44</v>
      </c>
      <c r="I30" s="5" t="s">
        <v>44</v>
      </c>
      <c r="J30" s="5" t="s">
        <v>190</v>
      </c>
      <c r="K30" s="5" t="s">
        <v>34</v>
      </c>
      <c r="L30" s="5" t="s">
        <v>191</v>
      </c>
      <c r="M30" s="5" t="s">
        <v>166</v>
      </c>
      <c r="N30" s="5" t="s">
        <v>169</v>
      </c>
      <c r="O30" s="5" t="s">
        <v>192</v>
      </c>
      <c r="P30" s="5"/>
      <c r="Q30" s="5"/>
      <c r="R30" s="5"/>
      <c r="S30" s="5"/>
      <c r="T30" s="5"/>
      <c r="U30" s="5"/>
      <c r="V30" s="5">
        <v>15000</v>
      </c>
      <c r="W30" s="5">
        <v>1600</v>
      </c>
      <c r="X30" s="5">
        <v>890</v>
      </c>
      <c r="Y30" s="6">
        <v>43472</v>
      </c>
      <c r="Z30" s="5" t="s">
        <v>39</v>
      </c>
      <c r="AA30" s="5" t="s">
        <v>193</v>
      </c>
      <c r="AB30" s="5">
        <v>0</v>
      </c>
    </row>
    <row r="31" spans="1:28" x14ac:dyDescent="0.3">
      <c r="A31" s="3">
        <v>25</v>
      </c>
      <c r="B31" s="3" t="str">
        <f>"202000131823"</f>
        <v>202000131823</v>
      </c>
      <c r="C31" s="3" t="str">
        <f>"16774"</f>
        <v>16774</v>
      </c>
      <c r="D31" s="3" t="s">
        <v>194</v>
      </c>
      <c r="E31" s="3">
        <v>20604302863</v>
      </c>
      <c r="F31" s="3" t="s">
        <v>195</v>
      </c>
      <c r="G31" s="3" t="s">
        <v>196</v>
      </c>
      <c r="H31" s="3" t="s">
        <v>44</v>
      </c>
      <c r="I31" s="3" t="s">
        <v>44</v>
      </c>
      <c r="J31" s="3" t="s">
        <v>158</v>
      </c>
      <c r="K31" s="3" t="s">
        <v>34</v>
      </c>
      <c r="L31" s="3" t="s">
        <v>62</v>
      </c>
      <c r="M31" s="3" t="s">
        <v>61</v>
      </c>
      <c r="N31" s="3" t="s">
        <v>74</v>
      </c>
      <c r="O31" s="3" t="s">
        <v>50</v>
      </c>
      <c r="P31" s="3" t="s">
        <v>75</v>
      </c>
      <c r="Q31" s="3" t="s">
        <v>74</v>
      </c>
      <c r="R31" s="3"/>
      <c r="S31" s="3"/>
      <c r="T31" s="3"/>
      <c r="U31" s="3"/>
      <c r="V31" s="3">
        <v>28000</v>
      </c>
      <c r="W31" s="3">
        <v>2500</v>
      </c>
      <c r="X31" s="3"/>
      <c r="Y31" s="4">
        <v>44112</v>
      </c>
      <c r="Z31" s="3" t="s">
        <v>39</v>
      </c>
      <c r="AA31" s="3" t="s">
        <v>197</v>
      </c>
      <c r="AB31" s="3">
        <v>0</v>
      </c>
    </row>
    <row r="32" spans="1:28" ht="27.95" x14ac:dyDescent="0.3">
      <c r="A32" s="5">
        <v>26</v>
      </c>
      <c r="B32" s="5" t="str">
        <f>"201700146780"</f>
        <v>201700146780</v>
      </c>
      <c r="C32" s="5" t="str">
        <f>"38507"</f>
        <v>38507</v>
      </c>
      <c r="D32" s="5" t="s">
        <v>198</v>
      </c>
      <c r="E32" s="5">
        <v>20507458999</v>
      </c>
      <c r="F32" s="5" t="s">
        <v>199</v>
      </c>
      <c r="G32" s="5" t="s">
        <v>200</v>
      </c>
      <c r="H32" s="5" t="s">
        <v>44</v>
      </c>
      <c r="I32" s="5" t="s">
        <v>44</v>
      </c>
      <c r="J32" s="5" t="s">
        <v>201</v>
      </c>
      <c r="K32" s="5" t="s">
        <v>34</v>
      </c>
      <c r="L32" s="5" t="s">
        <v>202</v>
      </c>
      <c r="M32" s="5" t="s">
        <v>203</v>
      </c>
      <c r="N32" s="5" t="s">
        <v>204</v>
      </c>
      <c r="O32" s="5" t="s">
        <v>205</v>
      </c>
      <c r="P32" s="5" t="s">
        <v>138</v>
      </c>
      <c r="Q32" s="5" t="s">
        <v>206</v>
      </c>
      <c r="R32" s="5"/>
      <c r="S32" s="5"/>
      <c r="T32" s="5"/>
      <c r="U32" s="5"/>
      <c r="V32" s="5">
        <v>33100</v>
      </c>
      <c r="W32" s="5">
        <v>1250</v>
      </c>
      <c r="X32" s="5">
        <v>1415</v>
      </c>
      <c r="Y32" s="6">
        <v>42991</v>
      </c>
      <c r="Z32" s="5" t="s">
        <v>39</v>
      </c>
      <c r="AA32" s="5" t="s">
        <v>207</v>
      </c>
      <c r="AB32" s="5">
        <v>0</v>
      </c>
    </row>
    <row r="33" spans="1:28" ht="27.95" x14ac:dyDescent="0.3">
      <c r="A33" s="3">
        <v>27</v>
      </c>
      <c r="B33" s="3" t="str">
        <f>"201900204240"</f>
        <v>201900204240</v>
      </c>
      <c r="C33" s="3" t="str">
        <f>"15730"</f>
        <v>15730</v>
      </c>
      <c r="D33" s="3" t="s">
        <v>208</v>
      </c>
      <c r="E33" s="3">
        <v>20127765279</v>
      </c>
      <c r="F33" s="3" t="s">
        <v>30</v>
      </c>
      <c r="G33" s="3" t="s">
        <v>209</v>
      </c>
      <c r="H33" s="3" t="s">
        <v>44</v>
      </c>
      <c r="I33" s="3" t="s">
        <v>44</v>
      </c>
      <c r="J33" s="3" t="s">
        <v>55</v>
      </c>
      <c r="K33" s="3" t="s">
        <v>34</v>
      </c>
      <c r="L33" s="3" t="s">
        <v>167</v>
      </c>
      <c r="M33" s="3" t="s">
        <v>166</v>
      </c>
      <c r="N33" s="3" t="s">
        <v>210</v>
      </c>
      <c r="O33" s="3" t="s">
        <v>169</v>
      </c>
      <c r="P33" s="3" t="s">
        <v>211</v>
      </c>
      <c r="Q33" s="3"/>
      <c r="R33" s="3"/>
      <c r="S33" s="3"/>
      <c r="T33" s="3"/>
      <c r="U33" s="3"/>
      <c r="V33" s="3">
        <v>21500</v>
      </c>
      <c r="W33" s="3">
        <v>1250</v>
      </c>
      <c r="X33" s="3">
        <v>1083</v>
      </c>
      <c r="Y33" s="4">
        <v>43809</v>
      </c>
      <c r="Z33" s="3" t="s">
        <v>39</v>
      </c>
      <c r="AA33" s="3" t="s">
        <v>40</v>
      </c>
      <c r="AB33" s="3">
        <v>120</v>
      </c>
    </row>
    <row r="34" spans="1:28" x14ac:dyDescent="0.3">
      <c r="A34" s="5">
        <v>28</v>
      </c>
      <c r="B34" s="5" t="str">
        <f>"1984986"</f>
        <v>1984986</v>
      </c>
      <c r="C34" s="5" t="str">
        <f>"7004"</f>
        <v>7004</v>
      </c>
      <c r="D34" s="5" t="s">
        <v>212</v>
      </c>
      <c r="E34" s="5">
        <v>20111443221</v>
      </c>
      <c r="F34" s="5" t="s">
        <v>213</v>
      </c>
      <c r="G34" s="5" t="s">
        <v>214</v>
      </c>
      <c r="H34" s="5" t="s">
        <v>44</v>
      </c>
      <c r="I34" s="5" t="s">
        <v>44</v>
      </c>
      <c r="J34" s="5" t="s">
        <v>215</v>
      </c>
      <c r="K34" s="5" t="s">
        <v>34</v>
      </c>
      <c r="L34" s="5" t="s">
        <v>216</v>
      </c>
      <c r="M34" s="5" t="s">
        <v>217</v>
      </c>
      <c r="N34" s="5" t="s">
        <v>218</v>
      </c>
      <c r="O34" s="5" t="s">
        <v>219</v>
      </c>
      <c r="P34" s="5" t="s">
        <v>220</v>
      </c>
      <c r="Q34" s="5" t="s">
        <v>63</v>
      </c>
      <c r="R34" s="5" t="s">
        <v>221</v>
      </c>
      <c r="S34" s="5"/>
      <c r="T34" s="5"/>
      <c r="U34" s="5"/>
      <c r="V34" s="5">
        <v>37000</v>
      </c>
      <c r="W34" s="5">
        <v>1250</v>
      </c>
      <c r="X34" s="5"/>
      <c r="Y34" s="6">
        <v>40301</v>
      </c>
      <c r="Z34" s="5" t="s">
        <v>39</v>
      </c>
      <c r="AA34" s="5"/>
      <c r="AB34" s="5">
        <v>0</v>
      </c>
    </row>
    <row r="35" spans="1:28" ht="27.95" x14ac:dyDescent="0.3">
      <c r="A35" s="3">
        <v>29</v>
      </c>
      <c r="B35" s="3" t="str">
        <f>"201900199218"</f>
        <v>201900199218</v>
      </c>
      <c r="C35" s="3" t="str">
        <f>"8698"</f>
        <v>8698</v>
      </c>
      <c r="D35" s="3" t="s">
        <v>222</v>
      </c>
      <c r="E35" s="3">
        <v>20524388376</v>
      </c>
      <c r="F35" s="3" t="s">
        <v>223</v>
      </c>
      <c r="G35" s="3" t="s">
        <v>224</v>
      </c>
      <c r="H35" s="3" t="s">
        <v>44</v>
      </c>
      <c r="I35" s="3" t="s">
        <v>44</v>
      </c>
      <c r="J35" s="3" t="s">
        <v>225</v>
      </c>
      <c r="K35" s="3" t="s">
        <v>34</v>
      </c>
      <c r="L35" s="3" t="s">
        <v>226</v>
      </c>
      <c r="M35" s="3" t="s">
        <v>226</v>
      </c>
      <c r="N35" s="3" t="s">
        <v>227</v>
      </c>
      <c r="O35" s="3" t="s">
        <v>228</v>
      </c>
      <c r="P35" s="3" t="s">
        <v>229</v>
      </c>
      <c r="Q35" s="3"/>
      <c r="R35" s="3"/>
      <c r="S35" s="3"/>
      <c r="T35" s="3"/>
      <c r="U35" s="3"/>
      <c r="V35" s="3">
        <v>33500</v>
      </c>
      <c r="W35" s="3">
        <v>1200</v>
      </c>
      <c r="X35" s="3"/>
      <c r="Y35" s="4">
        <v>43804</v>
      </c>
      <c r="Z35" s="3" t="s">
        <v>39</v>
      </c>
      <c r="AA35" s="3" t="s">
        <v>230</v>
      </c>
      <c r="AB35" s="3">
        <v>0</v>
      </c>
    </row>
    <row r="36" spans="1:28" x14ac:dyDescent="0.3">
      <c r="A36" s="5">
        <v>30</v>
      </c>
      <c r="B36" s="5" t="str">
        <f>"201800006483"</f>
        <v>201800006483</v>
      </c>
      <c r="C36" s="5" t="str">
        <f>"9462"</f>
        <v>9462</v>
      </c>
      <c r="D36" s="5" t="s">
        <v>231</v>
      </c>
      <c r="E36" s="5">
        <v>20127765279</v>
      </c>
      <c r="F36" s="5" t="s">
        <v>30</v>
      </c>
      <c r="G36" s="5" t="s">
        <v>232</v>
      </c>
      <c r="H36" s="5" t="s">
        <v>44</v>
      </c>
      <c r="I36" s="5" t="s">
        <v>44</v>
      </c>
      <c r="J36" s="5" t="s">
        <v>179</v>
      </c>
      <c r="K36" s="5" t="s">
        <v>34</v>
      </c>
      <c r="L36" s="5" t="s">
        <v>35</v>
      </c>
      <c r="M36" s="5" t="s">
        <v>35</v>
      </c>
      <c r="N36" s="5" t="s">
        <v>35</v>
      </c>
      <c r="O36" s="5" t="s">
        <v>35</v>
      </c>
      <c r="P36" s="5" t="s">
        <v>38</v>
      </c>
      <c r="Q36" s="5" t="s">
        <v>37</v>
      </c>
      <c r="R36" s="5" t="s">
        <v>63</v>
      </c>
      <c r="S36" s="5" t="s">
        <v>94</v>
      </c>
      <c r="T36" s="5"/>
      <c r="U36" s="5"/>
      <c r="V36" s="5">
        <v>60000</v>
      </c>
      <c r="W36" s="5">
        <v>1250</v>
      </c>
      <c r="X36" s="5">
        <v>950</v>
      </c>
      <c r="Y36" s="6">
        <v>43116</v>
      </c>
      <c r="Z36" s="5" t="s">
        <v>39</v>
      </c>
      <c r="AA36" s="5" t="s">
        <v>76</v>
      </c>
      <c r="AB36" s="5">
        <v>480</v>
      </c>
    </row>
    <row r="37" spans="1:28" ht="27.95" x14ac:dyDescent="0.3">
      <c r="A37" s="3">
        <v>31</v>
      </c>
      <c r="B37" s="3" t="str">
        <f>"201800009939"</f>
        <v>201800009939</v>
      </c>
      <c r="C37" s="3" t="str">
        <f>"16766"</f>
        <v>16766</v>
      </c>
      <c r="D37" s="3" t="s">
        <v>233</v>
      </c>
      <c r="E37" s="3">
        <v>20127765279</v>
      </c>
      <c r="F37" s="3" t="s">
        <v>30</v>
      </c>
      <c r="G37" s="3" t="s">
        <v>234</v>
      </c>
      <c r="H37" s="3" t="s">
        <v>44</v>
      </c>
      <c r="I37" s="3" t="s">
        <v>44</v>
      </c>
      <c r="J37" s="3" t="s">
        <v>184</v>
      </c>
      <c r="K37" s="3" t="s">
        <v>34</v>
      </c>
      <c r="L37" s="3" t="s">
        <v>159</v>
      </c>
      <c r="M37" s="3" t="s">
        <v>235</v>
      </c>
      <c r="N37" s="3"/>
      <c r="O37" s="3"/>
      <c r="P37" s="3"/>
      <c r="Q37" s="3"/>
      <c r="R37" s="3"/>
      <c r="S37" s="3"/>
      <c r="T37" s="3"/>
      <c r="U37" s="3"/>
      <c r="V37" s="3">
        <v>14000</v>
      </c>
      <c r="W37" s="3">
        <v>1250</v>
      </c>
      <c r="X37" s="3">
        <v>1000</v>
      </c>
      <c r="Y37" s="4">
        <v>43121</v>
      </c>
      <c r="Z37" s="3" t="s">
        <v>39</v>
      </c>
      <c r="AA37" s="3" t="s">
        <v>76</v>
      </c>
      <c r="AB37" s="3">
        <v>240</v>
      </c>
    </row>
    <row r="38" spans="1:28" ht="41.95" x14ac:dyDescent="0.3">
      <c r="A38" s="5">
        <v>32</v>
      </c>
      <c r="B38" s="5" t="str">
        <f>"201800117447"</f>
        <v>201800117447</v>
      </c>
      <c r="C38" s="5" t="str">
        <f>"91594"</f>
        <v>91594</v>
      </c>
      <c r="D38" s="5" t="s">
        <v>236</v>
      </c>
      <c r="E38" s="5">
        <v>20517700640</v>
      </c>
      <c r="F38" s="5" t="s">
        <v>237</v>
      </c>
      <c r="G38" s="5" t="s">
        <v>238</v>
      </c>
      <c r="H38" s="5" t="s">
        <v>239</v>
      </c>
      <c r="I38" s="5" t="s">
        <v>239</v>
      </c>
      <c r="J38" s="5" t="s">
        <v>240</v>
      </c>
      <c r="K38" s="5" t="s">
        <v>34</v>
      </c>
      <c r="L38" s="5" t="s">
        <v>241</v>
      </c>
      <c r="M38" s="5"/>
      <c r="N38" s="5"/>
      <c r="O38" s="5"/>
      <c r="P38" s="5"/>
      <c r="Q38" s="5"/>
      <c r="R38" s="5"/>
      <c r="S38" s="5"/>
      <c r="T38" s="5"/>
      <c r="U38" s="5"/>
      <c r="V38" s="5">
        <v>12000</v>
      </c>
      <c r="W38" s="5">
        <v>1000</v>
      </c>
      <c r="X38" s="5">
        <v>1252</v>
      </c>
      <c r="Y38" s="6">
        <v>43302</v>
      </c>
      <c r="Z38" s="5" t="s">
        <v>39</v>
      </c>
      <c r="AA38" s="5" t="s">
        <v>242</v>
      </c>
      <c r="AB38" s="5">
        <v>0</v>
      </c>
    </row>
    <row r="39" spans="1:28" ht="27.95" x14ac:dyDescent="0.3">
      <c r="A39" s="3">
        <v>33</v>
      </c>
      <c r="B39" s="3" t="str">
        <f>"201700204167"</f>
        <v>201700204167</v>
      </c>
      <c r="C39" s="3" t="str">
        <f>"8033"</f>
        <v>8033</v>
      </c>
      <c r="D39" s="3" t="s">
        <v>243</v>
      </c>
      <c r="E39" s="3">
        <v>20192952574</v>
      </c>
      <c r="F39" s="3" t="s">
        <v>244</v>
      </c>
      <c r="G39" s="3" t="s">
        <v>245</v>
      </c>
      <c r="H39" s="3" t="s">
        <v>44</v>
      </c>
      <c r="I39" s="3" t="s">
        <v>44</v>
      </c>
      <c r="J39" s="3" t="s">
        <v>73</v>
      </c>
      <c r="K39" s="3" t="s">
        <v>34</v>
      </c>
      <c r="L39" s="3" t="s">
        <v>185</v>
      </c>
      <c r="M39" s="3" t="s">
        <v>50</v>
      </c>
      <c r="N39" s="3" t="s">
        <v>246</v>
      </c>
      <c r="O39" s="3" t="s">
        <v>149</v>
      </c>
      <c r="P39" s="3" t="s">
        <v>61</v>
      </c>
      <c r="Q39" s="3"/>
      <c r="R39" s="3"/>
      <c r="S39" s="3"/>
      <c r="T39" s="3"/>
      <c r="U39" s="3"/>
      <c r="V39" s="3">
        <v>30000</v>
      </c>
      <c r="W39" s="3">
        <v>2000</v>
      </c>
      <c r="X39" s="3">
        <v>1811</v>
      </c>
      <c r="Y39" s="4">
        <v>43074</v>
      </c>
      <c r="Z39" s="3" t="s">
        <v>39</v>
      </c>
      <c r="AA39" s="3" t="s">
        <v>247</v>
      </c>
      <c r="AB39" s="3">
        <v>0</v>
      </c>
    </row>
  </sheetData>
  <mergeCells count="1">
    <mergeCell ref="A2:AB2"/>
  </mergeCells>
  <pageMargins left="0.75" right="0.75" top="1" bottom="1" header="0.5" footer="0.5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EESSconGNV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creator>Jose Manuel Castañeda Rossel</dc:creator>
  <cp:lastModifiedBy>Jose Manuel Castañeda Rossel</cp:lastModifiedBy>
  <dcterms:created xsi:type="dcterms:W3CDTF">2020-10-29T22:12:22Z</dcterms:created>
  <dcterms:modified xsi:type="dcterms:W3CDTF">2020-10-29T22:12:22Z</dcterms:modified>
</cp:coreProperties>
</file>