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3. Establecimientos VP de CL y GLP\"/>
    </mc:Choice>
  </mc:AlternateContent>
  <bookViews>
    <workbookView xWindow="0" yWindow="0" windowWidth="20633" windowHeight="7039"/>
  </bookViews>
  <sheets>
    <sheet name="Gasocentros" sheetId="1" r:id="rId1"/>
  </sheets>
  <calcPr calcId="162913"/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<sst xmlns="http://schemas.openxmlformats.org/spreadsheetml/2006/main" count="1011" uniqueCount="494">
  <si>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</si>
  <si>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</si>
  <si>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</si>
  <si>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</si>
  <si>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</si>
  <si>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</si>
  <si>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</si>
  <si>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</si>
  <si>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</si>
  <si>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</si>
  <si>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TIPO DE ESTABLECIMIENTO</t>
  </si>
  <si>
    <t>TANQUE 1</t>
  </si>
  <si>
    <t>TANQUE 2</t>
  </si>
  <si>
    <t>TANQUE 3</t>
  </si>
  <si>
    <t>TANQUE 4</t>
  </si>
  <si>
    <t>TANQUE 5</t>
  </si>
  <si>
    <t>TANQUE 6</t>
  </si>
  <si>
    <t>TANQUE 7</t>
  </si>
  <si>
    <t>TANQUE 8</t>
  </si>
  <si>
    <t>TANQUE 9</t>
  </si>
  <si>
    <t>TANQUE 10</t>
  </si>
  <si>
    <t>CAP.TOTAL GLP (gln)</t>
  </si>
  <si>
    <t>CAP.TOTAL GNV (Lt)</t>
  </si>
  <si>
    <t>CAUDAL MAXIMO</t>
  </si>
  <si>
    <t>FEC. EMISION</t>
  </si>
  <si>
    <t>TÉRMINO DE VIGENCIA</t>
  </si>
  <si>
    <t>REPRESENTANTE</t>
  </si>
  <si>
    <t>GLP EN CILINDROS (kg)</t>
  </si>
  <si>
    <t>113724-071-300315</t>
  </si>
  <si>
    <t>GASOCENTRO LAS MORAS E.I.R.L.</t>
  </si>
  <si>
    <t>JR HUALLAYCO N° 1772</t>
  </si>
  <si>
    <t>HUANUCO</t>
  </si>
  <si>
    <t>GASOCENTRO DE GLP</t>
  </si>
  <si>
    <t> 1:5000:GAS LICUADO DE PETROLEO</t>
  </si>
  <si>
    <t>INDEFINIDO</t>
  </si>
  <si>
    <t>TEODOMIRO SANCHEZ RAMIREZ</t>
  </si>
  <si>
    <t>140880-071-050319</t>
  </si>
  <si>
    <t xml:space="preserve">CATHERINE SERVICE S.A.C. </t>
  </si>
  <si>
    <t>AV. SALAVERRY N° 840 - URB. PATAZCA</t>
  </si>
  <si>
    <t>LAMBAYEQUE</t>
  </si>
  <si>
    <t>CHICLAYO</t>
  </si>
  <si>
    <t> 1:3000:GAS LICUADO DE PETROLEO</t>
  </si>
  <si>
    <t>VICTOR HUGO PONCE HERRERA</t>
  </si>
  <si>
    <t>148713-071-080620</t>
  </si>
  <si>
    <t>EMPRESA DE TRANSPORTES 22 DE MARZO S.A.</t>
  </si>
  <si>
    <t>JR. LIMA N° 2292</t>
  </si>
  <si>
    <t>JUNIN</t>
  </si>
  <si>
    <t>HUANCAYO</t>
  </si>
  <si>
    <t> 1:1500:GAS LICUADO DE PETROLEO</t>
  </si>
  <si>
    <t>HILARIO CASTILLON YOLE FREDY</t>
  </si>
  <si>
    <t>94418-320-091219</t>
  </si>
  <si>
    <t>COESTI S.A.</t>
  </si>
  <si>
    <t xml:space="preserve">AV. NICOLAS AYLLON MZ. 306, LOTES 1,2, Y 3. ESQ. CON AV. MEXICO URB. SAN PABLO </t>
  </si>
  <si>
    <t>LIMA</t>
  </si>
  <si>
    <t>LA VICTORIA</t>
  </si>
  <si>
    <t>GASOCENTRO GLP+GNV</t>
  </si>
  <si>
    <t>ABRAHAM HUGO CALDERON MAVILA</t>
  </si>
  <si>
    <t>95430-320-161019</t>
  </si>
  <si>
    <t>MARINA GAS S.A.C.</t>
  </si>
  <si>
    <t>AV. LA MARINA Nº 787, ESQUINA CON JR. MARISCAL CASTILLA Nº 1650</t>
  </si>
  <si>
    <t>PUEBLO LIBRE</t>
  </si>
  <si>
    <t> 1:2500:GAS LICUADO DE PETROLEO</t>
  </si>
  <si>
    <t>CHRISTIAN CESAR HIGA SHIMABUKURO</t>
  </si>
  <si>
    <t>82643-071-100720</t>
  </si>
  <si>
    <t>GRIFO VILLAR HERMANOS S.R.L</t>
  </si>
  <si>
    <t>AV. AREVALO Nº 1091</t>
  </si>
  <si>
    <t>YAULI</t>
  </si>
  <si>
    <t>SANTA ROSA DE SACCO</t>
  </si>
  <si>
    <t> 1:3200:GAS LICUADO DE PETROLEO</t>
  </si>
  <si>
    <t>VILLAR FIERRO ADOLFO SERGIO</t>
  </si>
  <si>
    <t>144666-071-280619</t>
  </si>
  <si>
    <t>GRIFO AFILADOR EMPRESA INDIVIDUAL DE RESPONSABILIDAD LIMITADA</t>
  </si>
  <si>
    <t xml:space="preserve">CARRETERA TINGO MARIA - HUANUCO, KM 2.7, SECTOR AFILADOR </t>
  </si>
  <si>
    <t>LEONCIO PRADO</t>
  </si>
  <si>
    <t>RUPA-RUPA</t>
  </si>
  <si>
    <t> 1:5780:GAS LICUADO DE PETROLEO</t>
  </si>
  <si>
    <t>LILIANA SANCHEZ AMIQUERO</t>
  </si>
  <si>
    <t>83993-071-131219</t>
  </si>
  <si>
    <t>ESTACIONES SUIZA GAS S.A.C.</t>
  </si>
  <si>
    <t>AV. BOLIVAR N° 425</t>
  </si>
  <si>
    <t> 1:2000:GAS LICUADO DE PETROLEO</t>
  </si>
  <si>
    <t>FRANCISCO ANTONIO CABALLERO BAMBERGER</t>
  </si>
  <si>
    <t>101446-071-191015</t>
  </si>
  <si>
    <t>ZETA GAS ANDINO S.A.</t>
  </si>
  <si>
    <t>GRANJA FORESTAL MZ G-377, SUB LOTE A, SECTOR EL PEDREGAL, SECCION A</t>
  </si>
  <si>
    <t>AREQUIPA</t>
  </si>
  <si>
    <t>CAYLLOMA</t>
  </si>
  <si>
    <t>MAJES</t>
  </si>
  <si>
    <t>MIGUEL MONGE ALONSO</t>
  </si>
  <si>
    <t>62078-071-110717</t>
  </si>
  <si>
    <t>FULGAS PLANTA ENVASADORA DE GLP S.A.</t>
  </si>
  <si>
    <t>JR. 28 DE JULIO N° 340</t>
  </si>
  <si>
    <t>MATUTE PALACIOS, TERESA DEL CARMEN</t>
  </si>
  <si>
    <t>85210-320-291216</t>
  </si>
  <si>
    <t>PETRO LUMARA S.A.C.</t>
  </si>
  <si>
    <t>AV. LAS LOMAS MZ. Q SUB LOTE1-A - URB. ZARATE</t>
  </si>
  <si>
    <t>SAN JUAN DE LURIGANCHO</t>
  </si>
  <si>
    <t>JORGE ANTONIO VALENTE AZURZA</t>
  </si>
  <si>
    <t>83363-071-010817</t>
  </si>
  <si>
    <t>COMERCIALIZADORA INDUSTRIAL LA MOLINA S.A (CILAMSA)</t>
  </si>
  <si>
    <t>CARRETERA PANAMERICANA SUR KM. 17 AA.HH. LAS BRISAS</t>
  </si>
  <si>
    <t>SAN JUAN DE MIRAFLORES</t>
  </si>
  <si>
    <t>ELSA ESPINOZA ORIHUELA DE SALAVERRY</t>
  </si>
  <si>
    <t>92130-320-111213</t>
  </si>
  <si>
    <t>ENERGIGAS S.A.C.</t>
  </si>
  <si>
    <t>AV. MANCO CAPAC N° 1189 Y JR. FRANCIA N° 423</t>
  </si>
  <si>
    <t>ELSA INES GARCIA PANDURO</t>
  </si>
  <si>
    <t>136269-071-050618</t>
  </si>
  <si>
    <t>MAQUISOLUTIONS PROYECTOS S.R.L.</t>
  </si>
  <si>
    <t>AV. COLECTORA CUADRA 4, MZ. A - 19 LT. 3</t>
  </si>
  <si>
    <t>SANTA ANITA</t>
  </si>
  <si>
    <t>JOSE ADOLFO ASENJO GUEVARA</t>
  </si>
  <si>
    <t>100048-071-110820</t>
  </si>
  <si>
    <t>GE INVERSIONES E.I.R.L.</t>
  </si>
  <si>
    <t>AV. 1 DE MAYO MZ. E LT 32-33 1ER SECTOR COOP. VIV. VIRGEN DE COCHARCAS</t>
  </si>
  <si>
    <t>VILLA EL SALVADOR</t>
  </si>
  <si>
    <t>GINO EDUARDO ENRIQUEZ TORRES</t>
  </si>
  <si>
    <t>63904-071-050314</t>
  </si>
  <si>
    <t>VIJOSCHAM &amp; COMPAÑIA S.A.C.</t>
  </si>
  <si>
    <t>AV. HIPOLITO UNANUE N° 366 , ESQ. CON JR. SAENZ PEÑA</t>
  </si>
  <si>
    <t>JOSE BERNARDO HERVACIO ZANABRIA</t>
  </si>
  <si>
    <t>140259-071-270519</t>
  </si>
  <si>
    <t>CENTRO POBLADO SEMI RURAL PACHACUTEC, GRUPO ZONAL 23 MZ. 5 LOTE 4 ZONAL H</t>
  </si>
  <si>
    <t>CERRO COLORADO</t>
  </si>
  <si>
    <t xml:space="preserve">MIGUEL MONGE ALONSO </t>
  </si>
  <si>
    <t>135106-320-210820</t>
  </si>
  <si>
    <t>ENVASADORA ANDINA DE GAS COMPANY S.A.</t>
  </si>
  <si>
    <t xml:space="preserve">AV. CHANCAY KM. 7 </t>
  </si>
  <si>
    <t>HUARAL</t>
  </si>
  <si>
    <t>BENJAMÍN ROSALES NÚÑEZ</t>
  </si>
  <si>
    <t>144188-071-010819</t>
  </si>
  <si>
    <t>AV. FERROCARRIL N° 841</t>
  </si>
  <si>
    <t>EL TAMBO</t>
  </si>
  <si>
    <t>MONGE ALONSO MIGUEL</t>
  </si>
  <si>
    <t>146225-071-050919</t>
  </si>
  <si>
    <t>ESTACION DE SERVICIO ECO GAS S.R.L.</t>
  </si>
  <si>
    <t xml:space="preserve">PARCELA 66 DEL PREDIO ANDABAMBA DEL CENTRO POBLADO CORAZON DE JESUS </t>
  </si>
  <si>
    <t>PILLCO MARCA</t>
  </si>
  <si>
    <t> 1:6000:GAS LICUADO DE PETROLEO</t>
  </si>
  <si>
    <t>JORGE ANDRE NIETO TOCAS</t>
  </si>
  <si>
    <t>85379-071-280511</t>
  </si>
  <si>
    <t>INTERSECCION DE LA AV. PERU CON LA AV. PUNO</t>
  </si>
  <si>
    <t xml:space="preserve">MIGUEL MONJE ALONSO </t>
  </si>
  <si>
    <t>116182-071-031019</t>
  </si>
  <si>
    <t xml:space="preserve">BILCON GAS SOL S.A.C. </t>
  </si>
  <si>
    <t>CARRETERA CENTRAL KM 14.5</t>
  </si>
  <si>
    <t>ATE</t>
  </si>
  <si>
    <t>SAUL BELLIDO ROCA</t>
  </si>
  <si>
    <t>123546-320-041017</t>
  </si>
  <si>
    <t>GASOCENTRO SANTA ANA S.A.C</t>
  </si>
  <si>
    <t>AV. LOS PROCERES ESQ. CON AV. CONFRATERNIDAD MZ D2 LOTES 29-41 URB. SANTA ANA</t>
  </si>
  <si>
    <t>LOS OLIVOS</t>
  </si>
  <si>
    <t>MIGUEL SEGUNDO APONTE DE LA CRUZ</t>
  </si>
  <si>
    <t>138090-071-170818</t>
  </si>
  <si>
    <t>GASOCENTRO LYC S.A.C.</t>
  </si>
  <si>
    <t>LOTE 15 MZ. E4 ZONA 3, SECTOR 74-75, ESQ. AV. ANCHOVETA Y AV.PACIFICO, URB.BUENOS AIRES</t>
  </si>
  <si>
    <t>ANCASH</t>
  </si>
  <si>
    <t>SANTA</t>
  </si>
  <si>
    <t>NUEVO CHIMBOTE</t>
  </si>
  <si>
    <t> 1:8000:GAS LICUADO DE PETROLEO</t>
  </si>
  <si>
    <t>LUIS GUILLERMO COSTAS MOYA</t>
  </si>
  <si>
    <t>133566-071-190818</t>
  </si>
  <si>
    <t>CARRETERA HUÁNUCO - AEROPUERTO KM 4.5 CENTRO POBLADO DE COLPA BAJA SECTOR II</t>
  </si>
  <si>
    <t>145111-071-090719</t>
  </si>
  <si>
    <t>ENERGEO S.A.C.</t>
  </si>
  <si>
    <t>ASOCIACION DE VIVIENDA CASA TALLER SANTA MARGARITA MZ L LTS 3,4 Y 5-A</t>
  </si>
  <si>
    <t>PROV. CONST. DEL CALLAO</t>
  </si>
  <si>
    <t>VENTANILLA</t>
  </si>
  <si>
    <t>JESSIKA TERESA SOTO MILLA</t>
  </si>
  <si>
    <t>132098-071-290720</t>
  </si>
  <si>
    <t>PUNTO GAS S.A.C.</t>
  </si>
  <si>
    <t>AV. FRANCISCO BOLOGNESI N° 390</t>
  </si>
  <si>
    <t>SERGIO AUGUSTO MATOS SIFUENTES</t>
  </si>
  <si>
    <t>137404-071-120718</t>
  </si>
  <si>
    <t>INVERSIONES LATINO S.R.LTDA.</t>
  </si>
  <si>
    <t>ESQUINA AV. EJERCITO Y ALAMEDA PACHACUTEC S/N</t>
  </si>
  <si>
    <t>CUSCO</t>
  </si>
  <si>
    <t xml:space="preserve">LUIS ARTURO FLOREZ GARCIA </t>
  </si>
  <si>
    <t>97783-071-010812</t>
  </si>
  <si>
    <t>SEMAR S.A.C</t>
  </si>
  <si>
    <t>.AV. TUPAC AMARU S/N SECTOR 2, MZ. F, LT 7, URB. ALTO MOCHICA</t>
  </si>
  <si>
    <t>LA LIBERTAD</t>
  </si>
  <si>
    <t>TRUJILLO</t>
  </si>
  <si>
    <t>SEGUNDO FORTUNATO RUIZ VARAS</t>
  </si>
  <si>
    <t>90380-071-240513</t>
  </si>
  <si>
    <t>AV. FEDERICO VILLARREAL MZ. G, LOTE. 2 URB. PRADERAS DEL NORTE</t>
  </si>
  <si>
    <t>18460-071-190618</t>
  </si>
  <si>
    <t>ESCOH SAC</t>
  </si>
  <si>
    <t>AV. CARLOS IZAGUIRRE N° 220 ESQUINA CON CALLE NAPO</t>
  </si>
  <si>
    <t>INDEPENDENCIA</t>
  </si>
  <si>
    <t> 1:1500:GLP - G</t>
  </si>
  <si>
    <t>CESAR LOPEZ LANDAURO</t>
  </si>
  <si>
    <t>60762-071-220120</t>
  </si>
  <si>
    <t>GAS LAS JUANAS S.A.C.</t>
  </si>
  <si>
    <t>AA.HH. HEROES DE SAN JUAN MZ. D LOTE 2</t>
  </si>
  <si>
    <t>LUCIA GOICOCHEA PAULETTE</t>
  </si>
  <si>
    <t>0001-GLGN-15-2007</t>
  </si>
  <si>
    <t>LOS HEROES S.A.C. (OPERADOR GLP)</t>
  </si>
  <si>
    <t>AV. LOS HEROES N° 1109</t>
  </si>
  <si>
    <t>IBAÑEZ MANCHEGO, CARLOS ALFREDO</t>
  </si>
  <si>
    <t>116298-071-190815</t>
  </si>
  <si>
    <t>CIRA ZENAIDA BENITES DE CARRION</t>
  </si>
  <si>
    <t>JR. LOS ANGELES Nº340 -346</t>
  </si>
  <si>
    <t>45488-071-220312</t>
  </si>
  <si>
    <t>ENERGIGAS INDEPENDENCIA S.A.C.</t>
  </si>
  <si>
    <t>AV. GERARDO UNGER N° 3461 - 3465 - 3479</t>
  </si>
  <si>
    <t> 1:2700:GAS LICUADO DE PETROLEO</t>
  </si>
  <si>
    <t>DIEGO ALONSO CARLOS JOSE GONZALES POSADA DE COSSIO</t>
  </si>
  <si>
    <t>127520-071-190619</t>
  </si>
  <si>
    <t>COSERMAN S.A.C.</t>
  </si>
  <si>
    <t xml:space="preserve">AAHH LOS ANGELES MZ P LOTE 06 </t>
  </si>
  <si>
    <t xml:space="preserve">ISMAEL ANTONIO DIAZ MINAYA </t>
  </si>
  <si>
    <t>124240-071-211016</t>
  </si>
  <si>
    <t>AV. UNIVERSITARIA INTERSECCIÓN CON AV. ISABEL CHIMPU OCLLO</t>
  </si>
  <si>
    <t>CARABAYLLO</t>
  </si>
  <si>
    <t xml:space="preserve">GONZALES POSADA DE COSSIO DIEGO ALONSO CARLOS JOSE </t>
  </si>
  <si>
    <t>84101-071-211020</t>
  </si>
  <si>
    <t>PIURA GAS S.A.C.</t>
  </si>
  <si>
    <t xml:space="preserve">MZ. A LOTE B URB. TALARA ALTA </t>
  </si>
  <si>
    <t>PIURA</t>
  </si>
  <si>
    <t>TALARA</t>
  </si>
  <si>
    <t>PARIÑAS</t>
  </si>
  <si>
    <t> 1:1800:GAS LICUADO DE PETROLEO</t>
  </si>
  <si>
    <t>ANA AMELIA VASQUEZ WONG</t>
  </si>
  <si>
    <t>113369-071-180215</t>
  </si>
  <si>
    <t>EMPRESA COMERCIALIZADORA DE GAS S.R.L.</t>
  </si>
  <si>
    <t>AV. MARTIRES DEL PERIODISMO Nº111</t>
  </si>
  <si>
    <t>JARU KARINA MENDOZA PEREZ</t>
  </si>
  <si>
    <t>95618-320-010418</t>
  </si>
  <si>
    <t>TERPEL PERU S.A.C.</t>
  </si>
  <si>
    <t>AV. ANGAMOS ESQUINA CON AV. VICTOR ALZAMORA, MZ. E LOTE 73, URB. BARRIO MEDICO Y DE LA CLINICA PROPIA</t>
  </si>
  <si>
    <t>SURQUILLO</t>
  </si>
  <si>
    <t>PATRICIA CECILIA DELGADO ZEGARRA</t>
  </si>
  <si>
    <t>137879-071-191018</t>
  </si>
  <si>
    <t>ESTACION MARINO S.A.</t>
  </si>
  <si>
    <t>AV. UNIVERSITARIA MZ. G LOTE 9 URB. SANTA ISOLINA</t>
  </si>
  <si>
    <t>COMAS</t>
  </si>
  <si>
    <t>LUIS ÁNGELES MARINO ESCOLÁSTICO</t>
  </si>
  <si>
    <t>95355-320-050517</t>
  </si>
  <si>
    <t>SERVICENTRO AGUKI S.A.</t>
  </si>
  <si>
    <t>AV. ELMER FAUCETT Nº 5482 (ANTES AV. ELMER FAUCETT MZ.A LOTES 1, 13 Y 14 SUBLOTE M-1 LOTIZACION INDUSTRIAL POCHA REGALADO-EX FUNDO TABOADA)</t>
  </si>
  <si>
    <t>CALLAO</t>
  </si>
  <si>
    <t>GUSTAVO KIYAN HIGA</t>
  </si>
  <si>
    <t>88444-071-140514</t>
  </si>
  <si>
    <t>VIA REGIONAL HUANUCO TINGO MARIA (MARGEN DERECHA) KM. 1.5, URB LOS PORTALES DE MITOPAMPA</t>
  </si>
  <si>
    <t>AMARILIS</t>
  </si>
  <si>
    <t>TERESA DEL CARMEN MATUTE PALACIOS</t>
  </si>
  <si>
    <t>86570-320-110517</t>
  </si>
  <si>
    <t>CLEAN ENERGY DEL PERU S.R.L.</t>
  </si>
  <si>
    <t>AV. NARANJAL NÂº 299. URB. INDUSTRIAL NARANJAL</t>
  </si>
  <si>
    <t>JORGE FERNANDO RIVERA REUSCHE</t>
  </si>
  <si>
    <t>124098-071-040517</t>
  </si>
  <si>
    <t xml:space="preserve">COMERCIALIZADORA INDUSTRIAL LA MOLINA S.A.C. </t>
  </si>
  <si>
    <t xml:space="preserve">AV. LA MOLINA N° 448, MZ. H2, LOTE 07, URB. LOTIZACION INDUSTRIAL EL ARTESANO </t>
  </si>
  <si>
    <t>NANCY VIVIANA GÓMEZ RAMÍREZ</t>
  </si>
  <si>
    <t>116818-071-131217</t>
  </si>
  <si>
    <t>HEXAGAS S.A.</t>
  </si>
  <si>
    <t>INTERSECCION CARRETERA PANAMERICA NORTE CON CA. LOS LAURELES S/N, SECTOR LOS LAURALES – CENTRO POBLADO PUENTE VIRU (ALTURA KM 518 CARRETERA PANAMERICA</t>
  </si>
  <si>
    <t>VIRU</t>
  </si>
  <si>
    <t> 1:2700:GLP - G</t>
  </si>
  <si>
    <t>RAFAEL ALFONSO GIL NAJARRO ZARATE</t>
  </si>
  <si>
    <t>95538-071-180217</t>
  </si>
  <si>
    <t>KICHI GAS S.A.C.</t>
  </si>
  <si>
    <t>AV. TOMAS VALLE N° 2053 – URB. SAN PEDRO DE GARAGAY</t>
  </si>
  <si>
    <t>SAN MARTIN DE PORRES</t>
  </si>
  <si>
    <t>EMILIO JOSE OGUSUKO TAKAYOSI</t>
  </si>
  <si>
    <t>82237-071-031219</t>
  </si>
  <si>
    <t>GASOCENTROS L &amp; S S.A.C.</t>
  </si>
  <si>
    <t xml:space="preserve">AV. DANIEL ALCIDES CARRIÓN Nº 1896. ESQUINA CON AV. CATALINA HUANCA </t>
  </si>
  <si>
    <t> 1:3500:GAS LICUADO DE PETROLEO</t>
  </si>
  <si>
    <t>JESSICA ROXANA LOPEZ SAMANIEGO</t>
  </si>
  <si>
    <t>107815-071-100519</t>
  </si>
  <si>
    <t>JUAN ARTURO ROSAS CHARAJA</t>
  </si>
  <si>
    <t>PROLONGACION AVENIDA MARISCAL CASTILLA N° 1800</t>
  </si>
  <si>
    <t>MARIANO MELGAR</t>
  </si>
  <si>
    <t>19954-320-170120</t>
  </si>
  <si>
    <t>CONSORCIO GRIFOS DEL PERU S.A.C.</t>
  </si>
  <si>
    <t>AV. MANCO CAPAC N° 693</t>
  </si>
  <si>
    <t>84805-320-130318</t>
  </si>
  <si>
    <t>AV. MALECON CHECA EGUIGUREN N° 175 - 181</t>
  </si>
  <si>
    <t>EDGARDO ESCOBAR OCHOA</t>
  </si>
  <si>
    <t>122331-071-030220</t>
  </si>
  <si>
    <t>UNIVERSAL GAS S.R.LTDA.</t>
  </si>
  <si>
    <t>JR. FRANCISCO PIZARRO N° 860</t>
  </si>
  <si>
    <t>SAN MARTIN</t>
  </si>
  <si>
    <t>MORALES</t>
  </si>
  <si>
    <t>WALTER MOISES LOZANO BENZAQUEN</t>
  </si>
  <si>
    <t>87452-071-280417</t>
  </si>
  <si>
    <t>TRANSPORTES RENT GAS S.A.C.</t>
  </si>
  <si>
    <t>AV. FRANCISCO BOLOGNESI N° 1010-A PJ. MIRAMAR BAJO</t>
  </si>
  <si>
    <t>CHIMBOTE</t>
  </si>
  <si>
    <t> 1:4000:GLP - G</t>
  </si>
  <si>
    <t> 1:3500:GLP - G</t>
  </si>
  <si>
    <t>PEDRO MARTIN RODRIGUEZ CHAVEZ</t>
  </si>
  <si>
    <t>61907-071-110618</t>
  </si>
  <si>
    <t>GLMAR S.A.C.</t>
  </si>
  <si>
    <t>AV. VICTOR RAUL HAYA DE LA TORRE NRO. 250 - ESQUINA CON CALLE LA FLORIDA</t>
  </si>
  <si>
    <t>MANUEL MARTIN HERRERA MOYANO</t>
  </si>
  <si>
    <t>43778-071-101213</t>
  </si>
  <si>
    <t>LIMA GAS S.A.</t>
  </si>
  <si>
    <t>MZ. C LOTES 1 Y 2 DE LA ASOCIACIÓN DE PEQUEÑOS INDUSTRIALES ARTESANALES DE MOLLENDO - APIAMO</t>
  </si>
  <si>
    <t>ISLAY</t>
  </si>
  <si>
    <t>MOLLENDO</t>
  </si>
  <si>
    <t> 1:4000:GAS LICUADO DE PETROLEO</t>
  </si>
  <si>
    <t>RAFAEL VIZCARDO MUÑOZ</t>
  </si>
  <si>
    <t>103127-071-310513</t>
  </si>
  <si>
    <t>GAS PARDO S.A.C.</t>
  </si>
  <si>
    <t>AV. VICTOR RAUL HAYA DE LA TORRE 1397 AA.HH. MIRAMAR ALTO MZ B, LOTE 24</t>
  </si>
  <si>
    <t>VIOLETA INES SAITOMMURAMATSU</t>
  </si>
  <si>
    <t>92856-071-260711</t>
  </si>
  <si>
    <t>AV. JORGE BASADRE ESQ. CON PROLONGACION DOS DE MAYO 692-695</t>
  </si>
  <si>
    <t>TACNA</t>
  </si>
  <si>
    <t>MIGUEL MONJE ALONSO</t>
  </si>
  <si>
    <t>124196-071-241016</t>
  </si>
  <si>
    <t xml:space="preserve">CT-GAS E.I.R.L. </t>
  </si>
  <si>
    <t xml:space="preserve">CALLE HERMANOS PINZÓN N° 565 SECTOR BUENOS AIRES SUR </t>
  </si>
  <si>
    <t>VICTOR LARCO HERRERA</t>
  </si>
  <si>
    <t>MAGALY VERONICA TAVERA COSME</t>
  </si>
  <si>
    <t>34609-320-020418</t>
  </si>
  <si>
    <t>TERPEL PERU SAC</t>
  </si>
  <si>
    <t>AV. LA MARINA N° 2901</t>
  </si>
  <si>
    <t>SAN MIGUEL</t>
  </si>
  <si>
    <t>128546-071-050820</t>
  </si>
  <si>
    <t>ESTACION DE SERVICIO EL POINT S.A.C.</t>
  </si>
  <si>
    <t>AV. NICOLAS AYLLON N° 1912</t>
  </si>
  <si>
    <t> 1:5200:GAS LICUADO DE PETROLEO</t>
  </si>
  <si>
    <t>LUIS FELIPE PEDRO JOSE M.T. BALTA FASCE</t>
  </si>
  <si>
    <t>93239-320-230512</t>
  </si>
  <si>
    <t>LUIS MIGUEL CARRION BENITES</t>
  </si>
  <si>
    <t>LOTE 4, MZ. D6, AV ALFREDO MENDIOLA N° 8050 - URB PRO SEXTO SECTOR</t>
  </si>
  <si>
    <t>98516-071-270912</t>
  </si>
  <si>
    <t>COMERCIALIZADORA DE GAS J Y G EIRL</t>
  </si>
  <si>
    <t>AV. MARISCAL BENAVIDES N° 630</t>
  </si>
  <si>
    <t>ICA</t>
  </si>
  <si>
    <t>CHINCHA</t>
  </si>
  <si>
    <t>CHINCHA ALTA</t>
  </si>
  <si>
    <t>JUAN PEDRO SANCHEZ ACEVEDO</t>
  </si>
  <si>
    <t>90685-320-2011</t>
  </si>
  <si>
    <t>GRIFO EL PACIFICO S.A.C.</t>
  </si>
  <si>
    <t>AV. INDUSTRIAL N° 3491, ESQUINA CON AV. EL PACIFICO</t>
  </si>
  <si>
    <t>EDUARDO FARAH HAYN</t>
  </si>
  <si>
    <t>84090-071-070319</t>
  </si>
  <si>
    <t>HOGAS S.A.C.</t>
  </si>
  <si>
    <t>PROLONG. AV. BUENOS AIRES N° 2499 ZAPALLAL</t>
  </si>
  <si>
    <t>PUENTE PIEDRA</t>
  </si>
  <si>
    <t>PONCE DE LA BORDA, FRITZ PIO</t>
  </si>
  <si>
    <t>148220-071-200820</t>
  </si>
  <si>
    <t xml:space="preserve">SECTOR 03, GRUPO 19, MZ. M, LOTES. 1, 2, 3 Y 24 </t>
  </si>
  <si>
    <t>146487-071-130919</t>
  </si>
  <si>
    <t>FULGAS PLANTA ENVASADORA DE G.L.P S.A.</t>
  </si>
  <si>
    <t>JR. PROLONGACIÓN DOS DE MAYO N° 103-109-113-119</t>
  </si>
  <si>
    <t>89579-320-160120</t>
  </si>
  <si>
    <t>GANAGAS S.A.C.</t>
  </si>
  <si>
    <t>AV. LOS PRÓCERES N° 655 URB. LOS PROCERES</t>
  </si>
  <si>
    <t>SANTIAGO DE SURCO</t>
  </si>
  <si>
    <t>137108-071-250618</t>
  </si>
  <si>
    <t>ABSAMI COMBUSTIBLES E.I.R.L.</t>
  </si>
  <si>
    <t>AV. SIETE MZA. 9 LOTE 02</t>
  </si>
  <si>
    <t>LA TINGUIÑA</t>
  </si>
  <si>
    <t>SANCHEZ MIRAVAL LUIS ABEL</t>
  </si>
  <si>
    <t>141500-071-210219</t>
  </si>
  <si>
    <t>AV INDUSTRIAL NRO. 380</t>
  </si>
  <si>
    <t>98312-071-140113</t>
  </si>
  <si>
    <t xml:space="preserve">ZETA GAS ANDINO S.A. </t>
  </si>
  <si>
    <t>CARRETERA CENTRAL KM 18.5 MARGEN IZQUIERDA</t>
  </si>
  <si>
    <t>SAN JERONIMO DE TUNAN</t>
  </si>
  <si>
    <t>93284-071-180719</t>
  </si>
  <si>
    <t>COMPAÑIA PERUANA DE PETROLEO GAS Y GASOLINA S.A.C.</t>
  </si>
  <si>
    <t>AV. AMERICA NORTE N° 1200, ZONA RUSTICA DEL FUNDO HUERTA GRANDE LOTE V</t>
  </si>
  <si>
    <t>MAKIA HARUMY DE LA CRUZ DEL AGUILA</t>
  </si>
  <si>
    <t>95775-071-220512</t>
  </si>
  <si>
    <t>AV. CHAMPAGNAT N° 1022 URB. SANTA ROSA</t>
  </si>
  <si>
    <t>SULLANA</t>
  </si>
  <si>
    <t>83435-320-230419</t>
  </si>
  <si>
    <t>ADMINISTRADORA DE SERVICIOS Y ASOCIADOS S.A.C.</t>
  </si>
  <si>
    <t>AV. BAUZATE Y MEZA N° 1050</t>
  </si>
  <si>
    <t>IRMA VICTORIA ZUÑIGA VELASQUEZ</t>
  </si>
  <si>
    <t>84595-071-161116</t>
  </si>
  <si>
    <t>GASOCENTRO IVONNE-DAYANA E.I.R.L</t>
  </si>
  <si>
    <t xml:space="preserve">AVENIDA TITO JAIME FERNANDEZ N° 723 </t>
  </si>
  <si>
    <t>TUPIA CORREA, JULIO CESAR</t>
  </si>
  <si>
    <t>19573-071-050917</t>
  </si>
  <si>
    <t>ESTACION DON FERNANDO S.A.C.</t>
  </si>
  <si>
    <t>PASAJE LARREA UBICACION RURAL PREDIO FUNDO LARREA PARCELA SUB LOTE 02 U.C. SUB LOTE 2</t>
  </si>
  <si>
    <t>MOCHE</t>
  </si>
  <si>
    <t>MARCO ANTONIO VASQUEZ WONG</t>
  </si>
  <si>
    <t>127967-071-200617</t>
  </si>
  <si>
    <t xml:space="preserve">ORDULGAS S.A.C. </t>
  </si>
  <si>
    <t>ESQUINA AV. CORDILLERA NEGRA Y JR. VOLCAN COROPUNA MZ E-13, LT. 5, URB. LAS DELICIAS DE VILLA</t>
  </si>
  <si>
    <t>CHORRILLOS</t>
  </si>
  <si>
    <t>DANIEL OMAR MARTINEZ HERRERA</t>
  </si>
  <si>
    <t>133902-071-271019</t>
  </si>
  <si>
    <t>GRIFO SOL Y CAMPO S.A.C.</t>
  </si>
  <si>
    <t>KM. 46.00 DE LA CARRETERA CENTRAL LIMA-LA OROYA, SECTOR CUPICHE</t>
  </si>
  <si>
    <t>HUAROCHIRI</t>
  </si>
  <si>
    <t>RICARDO PALMA</t>
  </si>
  <si>
    <t> 1:4300:GAS LICUADO DE PETROLEO</t>
  </si>
  <si>
    <t>GINA LOURDES GARCES DAVILA</t>
  </si>
  <si>
    <t>134156-071-240118</t>
  </si>
  <si>
    <t>ESTACION GAS DEL ESTE S.A.C.</t>
  </si>
  <si>
    <t>AV. NICOLAS AYLLON N°2970</t>
  </si>
  <si>
    <t>LUIS FELIPE BALTA FASCE</t>
  </si>
  <si>
    <t>141548-071-140319</t>
  </si>
  <si>
    <t>TERTISA COMBUSTIBLES S.A.</t>
  </si>
  <si>
    <t>CARRETERA PANAMERICANA SUR KM. 19.8</t>
  </si>
  <si>
    <t>LUIS ENRIQUE FLORES FERNANDEZ</t>
  </si>
  <si>
    <t>134741-071-010318</t>
  </si>
  <si>
    <t>ESTACION DE SERVICIOS KAORI S.A.C.</t>
  </si>
  <si>
    <t>CARRETERA MARGINAL S/N - SECTOR JUAN VELASCO ALVARAD MZ D LOTES 2D, 2E Y 2N</t>
  </si>
  <si>
    <t>CHANCHAMAYO</t>
  </si>
  <si>
    <t>PERENE</t>
  </si>
  <si>
    <t>NELIDA ELIDA HUAMAN TARDIO</t>
  </si>
  <si>
    <t>0002-EGLP-04-2009</t>
  </si>
  <si>
    <t>AV. TAHUAYCANI N 103-A</t>
  </si>
  <si>
    <t>SACHACA</t>
  </si>
  <si>
    <t>MONGE ALONSO, MIGUEL</t>
  </si>
  <si>
    <t>86099-071-2010</t>
  </si>
  <si>
    <t>CENTRO INDUSTRIAL LAS CANTERAS MZ Ñ, LOTE 8, CONO NORTE, ASENTAMIENTO POBLACIONAL</t>
  </si>
  <si>
    <t>134688-071-230218</t>
  </si>
  <si>
    <t>ZETA GAS ANDINO SA</t>
  </si>
  <si>
    <t>CARRETERA VARIANTE DE UCHUMAYO KM 1.5</t>
  </si>
  <si>
    <t>0001-GASC-15-2003</t>
  </si>
  <si>
    <t>AUTO GAS S.A.</t>
  </si>
  <si>
    <t>AV. HUAYLAS KM. 19 URB. VILLA BAJA</t>
  </si>
  <si>
    <t> 1:2642:GAS LICUADO DE PETROLEO</t>
  </si>
  <si>
    <t>RAFAEL ANYOSA, OSCAR BERNABE</t>
  </si>
  <si>
    <t>114139-320-190917</t>
  </si>
  <si>
    <t xml:space="preserve">GAS INTERNATIONAL MURILLO S.A.C. </t>
  </si>
  <si>
    <t>ESQUINA AV. GUARDIA CIVIL N° 702 Y AV. EL SOL, URB. LA CAMPIÑA</t>
  </si>
  <si>
    <t>OSCAR MURILLO MANRIQUE</t>
  </si>
  <si>
    <t>148629-071-080120</t>
  </si>
  <si>
    <t>GRUPO COMBUSTIBLE DEL SUR S.A.C.</t>
  </si>
  <si>
    <t>PANAMERICA SUR KM 196.5 CALLE MARISCAL CASTILLA</t>
  </si>
  <si>
    <t> 1:2800:GAS LICUADO DE PETROLEO</t>
  </si>
  <si>
    <t>PEDRO PABLO RAYMUNDO MANSILLA</t>
  </si>
  <si>
    <t>16309-071-171020</t>
  </si>
  <si>
    <t>CORPORACION MASIPE S.A.C.</t>
  </si>
  <si>
    <t>CARRETERA PANAMERICANA NORTE KM. 569 PARTE ALTA EL MILAGRO</t>
  </si>
  <si>
    <t>HUANCHACO</t>
  </si>
  <si>
    <t> 1:10000:GAS LICUADO DE PETROLEO</t>
  </si>
  <si>
    <t>EDUARDO SIFUENTES DIAZ</t>
  </si>
  <si>
    <t>133885-071-080118</t>
  </si>
  <si>
    <t>GASOCENTRO VILLASOL H&amp;B E.I.R.L.</t>
  </si>
  <si>
    <t>CARRETERA HUANUCO TINGO MARIA CASERIO VILLASOL COMUNIDAD CAMPESINA DE ACOMAYO</t>
  </si>
  <si>
    <t>CHINCHAO</t>
  </si>
  <si>
    <t>HERMELINDA ARGANDOÑA HUAMAN</t>
  </si>
  <si>
    <t>125485-071-090317</t>
  </si>
  <si>
    <t xml:space="preserve">SANTIAGO TORRES BARRIOS </t>
  </si>
  <si>
    <t xml:space="preserve">AV. CENTENARIO S/N </t>
  </si>
  <si>
    <t>GROCIO PRADO</t>
  </si>
  <si>
    <t>SANTIAGO TORRES BARRIOS</t>
  </si>
  <si>
    <t>114085-071-280415</t>
  </si>
  <si>
    <t>GASOCENTRO CAMPO VERDE S.C.R.L.</t>
  </si>
  <si>
    <t>AV. PRIMERO DE JUNIO S/N MZ 126 LOTE 2A, 3, 4 Y 5</t>
  </si>
  <si>
    <t>UCAYALI</t>
  </si>
  <si>
    <t>CORONEL PORTILLO</t>
  </si>
  <si>
    <t>CAMPOVERDE</t>
  </si>
  <si>
    <t> 1:5700:GAS LICUADO DE PETROLEO</t>
  </si>
  <si>
    <t>JOEL IGNACIO CRISTOBAL COTRINA</t>
  </si>
  <si>
    <t>119635-071-030816</t>
  </si>
  <si>
    <t>FULGAS PLANTA ENVASADORA DE GLP S.A</t>
  </si>
  <si>
    <t>SECTOR NARANJILLO KM 6.0 CARRETERA TINGO MARIA - PUCALLPA</t>
  </si>
  <si>
    <t>LUYANDO</t>
  </si>
  <si>
    <t>149138-071-100220</t>
  </si>
  <si>
    <t>D´ARA GRUP S.R.L.</t>
  </si>
  <si>
    <t>AV. BALTA ESQUINA CON AV. 25 DE NOVIEMBRE S/N</t>
  </si>
  <si>
    <t>MOQUEGUA</t>
  </si>
  <si>
    <t>MARISCAL NIETO</t>
  </si>
  <si>
    <t>148614-071-130120</t>
  </si>
  <si>
    <t>CARRETERA FERNANDO BELAUNDE TERRY KM 4.05</t>
  </si>
  <si>
    <t>LA BANDA DE SHILCAYO</t>
  </si>
  <si>
    <t>55996-071-260514</t>
  </si>
  <si>
    <t>SERVICIOS GENERALES HETELU S.R.L.</t>
  </si>
  <si>
    <t xml:space="preserve">AV. FRANCISCO CARLE N° 1785 </t>
  </si>
  <si>
    <t>JAUJA</t>
  </si>
  <si>
    <t>NAZARIA RENGIFO AGUIRRE</t>
  </si>
  <si>
    <t>106474-071-180718</t>
  </si>
  <si>
    <t>JR. LOS ENRIQUES S/N</t>
  </si>
  <si>
    <t>TARMA</t>
  </si>
  <si>
    <t>132565-071-030619</t>
  </si>
  <si>
    <t>ZETA GAS ANDINO S.A</t>
  </si>
  <si>
    <t>MZ. 36 LOTE 4 SECTOR CHOSICA DEL NORTE</t>
  </si>
  <si>
    <t>149046-071-040220</t>
  </si>
  <si>
    <t>AV. HUANCAVELICA NRO. 1890 ESQUINA CON JR. AGUIRRE MORALES</t>
  </si>
  <si>
    <t>115946-071-240815</t>
  </si>
  <si>
    <t>INVERSIONES BRAYMAR E.I.R.L.</t>
  </si>
  <si>
    <t>LOTES 1,2 Y 3 MANZANA G HABILITACION URBANA SANTA MARINA (INTERSECCION DE LA CALLE N°03 CON LA AV. LLOQUE YUPANQUI)</t>
  </si>
  <si>
    <t>CALLERIA</t>
  </si>
  <si>
    <t xml:space="preserve">MARTHA NIETO FARES </t>
  </si>
  <si>
    <t>0003-GASC-15-2006</t>
  </si>
  <si>
    <t>GASOCENTROS DEL PERU S.A.C.</t>
  </si>
  <si>
    <t>AV REPUBLICA DE PANAMA 402, ESQUINA CON JR. AURELIO DE SOUZA</t>
  </si>
  <si>
    <t>BARRANCO</t>
  </si>
  <si>
    <t>GONZALES POSADA DE COSSIO, DIEGO ALONSO CARLOS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</si>
</sst>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showGridLines="0" tabSelected="1" workbookViewId="0"/>
  </sheetViews>
  <sheetFormatPr baseColWidth="10" defaultRowHeight="14" x14ac:dyDescent="0.3"/>
  <cols>
    <col min="1" max="1" width="3.296875" customWidth="1"/>
    <col min="2" max="2" width="12.8984375" bestFit="1" customWidth="1"/>
    <col min="3" max="3" width="19.5" bestFit="1" customWidth="1"/>
    <col min="4" max="4" width="17.5" bestFit="1" customWidth="1"/>
    <col min="5" max="5" width="11.8984375" bestFit="1" customWidth="1"/>
    <col min="6" max="6" width="44" bestFit="1" customWidth="1"/>
    <col min="7" max="7" width="44.796875" bestFit="1" customWidth="1"/>
    <col min="8" max="9" width="23.09765625" bestFit="1" customWidth="1"/>
    <col min="10" max="10" width="23.69921875" bestFit="1" customWidth="1"/>
    <col min="11" max="11" width="23.8984375" bestFit="1" customWidth="1"/>
    <col min="12" max="12" width="31.796875" bestFit="1" customWidth="1"/>
    <col min="13" max="14" width="30.69921875" bestFit="1" customWidth="1"/>
    <col min="15" max="20" width="9.59765625" customWidth="1"/>
    <col min="21" max="21" width="30.69921875" bestFit="1" customWidth="1"/>
    <col min="22" max="22" width="18.19921875" bestFit="1" customWidth="1"/>
    <col min="23" max="23" width="17.796875" bestFit="1" customWidth="1"/>
    <col min="24" max="24" width="16" bestFit="1" customWidth="1"/>
    <col min="25" max="25" width="12.19921875" bestFit="1" customWidth="1"/>
    <col min="26" max="26" width="20.3984375" bestFit="1" customWidth="1"/>
    <col min="27" max="27" width="44.5" bestFit="1" customWidth="1"/>
    <col min="28" max="28" width="20" bestFit="1" customWidth="1"/>
  </cols>
  <sheetData>
    <row r="1" spans="1:2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3">
      <c r="A2" s="3">
        <v>1</v>
      </c>
      <c r="B2" s="3" t="str">
        <f>"201500012602"</f>
        <v>201500012602</v>
      </c>
      <c r="C2" s="3">
        <v>113724</v>
      </c>
      <c r="D2" s="3" t="s">
        <v>28</v>
      </c>
      <c r="E2" s="3">
        <v>20573272600</v>
      </c>
      <c r="F2" s="3" t="s">
        <v>29</v>
      </c>
      <c r="G2" s="3" t="s">
        <v>30</v>
      </c>
      <c r="H2" s="3" t="s">
        <v>31</v>
      </c>
      <c r="I2" s="3" t="s">
        <v>31</v>
      </c>
      <c r="J2" s="3" t="s">
        <v>31</v>
      </c>
      <c r="K2" s="3" t="s">
        <v>32</v>
      </c>
      <c r="L2" s="3" t="s">
        <v>33</v>
      </c>
      <c r="M2" s="3"/>
      <c r="N2" s="3"/>
      <c r="O2" s="3"/>
      <c r="P2" s="3"/>
      <c r="Q2" s="3"/>
      <c r="R2" s="3"/>
      <c r="S2" s="3"/>
      <c r="T2" s="3"/>
      <c r="U2" s="3"/>
      <c r="V2" s="3">
        <v>5000</v>
      </c>
      <c r="W2" s="3">
        <v>0</v>
      </c>
      <c r="X2" s="3"/>
      <c r="Y2" s="4">
        <v>42053</v>
      </c>
      <c r="Z2" s="3" t="s">
        <v>34</v>
      </c>
      <c r="AA2" s="3" t="s">
        <v>35</v>
      </c>
      <c r="AB2" s="3"/>
    </row>
    <row r="3" spans="1:28" x14ac:dyDescent="0.3">
      <c r="A3" s="3">
        <v>2</v>
      </c>
      <c r="B3" s="3" t="str">
        <f>"201900025092"</f>
        <v>201900025092</v>
      </c>
      <c r="C3" s="3">
        <v>140880</v>
      </c>
      <c r="D3" s="3" t="s">
        <v>36</v>
      </c>
      <c r="E3" s="3">
        <v>20537610540</v>
      </c>
      <c r="F3" s="3" t="s">
        <v>37</v>
      </c>
      <c r="G3" s="3" t="s">
        <v>38</v>
      </c>
      <c r="H3" s="3" t="s">
        <v>39</v>
      </c>
      <c r="I3" s="3" t="s">
        <v>40</v>
      </c>
      <c r="J3" s="3" t="s">
        <v>40</v>
      </c>
      <c r="K3" s="3" t="s">
        <v>32</v>
      </c>
      <c r="L3" s="3" t="s">
        <v>41</v>
      </c>
      <c r="M3" s="3"/>
      <c r="N3" s="3"/>
      <c r="O3" s="3"/>
      <c r="P3" s="3"/>
      <c r="Q3" s="3"/>
      <c r="R3" s="3"/>
      <c r="S3" s="3"/>
      <c r="T3" s="3"/>
      <c r="U3" s="3"/>
      <c r="V3" s="3">
        <v>3000</v>
      </c>
      <c r="W3" s="3">
        <v>0</v>
      </c>
      <c r="X3" s="3"/>
      <c r="Y3" s="4">
        <v>43529</v>
      </c>
      <c r="Z3" s="3" t="s">
        <v>34</v>
      </c>
      <c r="AA3" s="3" t="s">
        <v>42</v>
      </c>
      <c r="AB3" s="3"/>
    </row>
    <row r="4" spans="1:28" x14ac:dyDescent="0.3">
      <c r="A4" s="3">
        <v>3</v>
      </c>
      <c r="B4" s="3" t="str">
        <f>"202000063756"</f>
        <v>202000063756</v>
      </c>
      <c r="C4" s="3">
        <v>148713</v>
      </c>
      <c r="D4" s="3" t="s">
        <v>43</v>
      </c>
      <c r="E4" s="3">
        <v>20180456300</v>
      </c>
      <c r="F4" s="3" t="s">
        <v>44</v>
      </c>
      <c r="G4" s="3" t="s">
        <v>45</v>
      </c>
      <c r="H4" s="3" t="s">
        <v>46</v>
      </c>
      <c r="I4" s="3" t="s">
        <v>47</v>
      </c>
      <c r="J4" s="3" t="s">
        <v>47</v>
      </c>
      <c r="K4" s="3" t="s">
        <v>32</v>
      </c>
      <c r="L4" s="3" t="s">
        <v>48</v>
      </c>
      <c r="M4" s="3"/>
      <c r="N4" s="3"/>
      <c r="O4" s="3"/>
      <c r="P4" s="3"/>
      <c r="Q4" s="3"/>
      <c r="R4" s="3"/>
      <c r="S4" s="3"/>
      <c r="T4" s="3"/>
      <c r="U4" s="3"/>
      <c r="V4" s="3">
        <v>1500</v>
      </c>
      <c r="W4" s="3">
        <v>0</v>
      </c>
      <c r="X4" s="3"/>
      <c r="Y4" s="4">
        <v>43990</v>
      </c>
      <c r="Z4" s="3" t="s">
        <v>34</v>
      </c>
      <c r="AA4" s="3" t="s">
        <v>49</v>
      </c>
      <c r="AB4" s="3"/>
    </row>
    <row r="5" spans="1:28" ht="27.95" x14ac:dyDescent="0.3">
      <c r="A5" s="3">
        <v>4</v>
      </c>
      <c r="B5" s="3" t="str">
        <f>"201900204207"</f>
        <v>201900204207</v>
      </c>
      <c r="C5" s="3">
        <v>94418</v>
      </c>
      <c r="D5" s="3" t="s">
        <v>50</v>
      </c>
      <c r="E5" s="3">
        <v>20127765279</v>
      </c>
      <c r="F5" s="3" t="s">
        <v>51</v>
      </c>
      <c r="G5" s="3" t="s">
        <v>52</v>
      </c>
      <c r="H5" s="3" t="s">
        <v>53</v>
      </c>
      <c r="I5" s="3" t="s">
        <v>53</v>
      </c>
      <c r="J5" s="3" t="s">
        <v>54</v>
      </c>
      <c r="K5" s="3" t="s">
        <v>55</v>
      </c>
      <c r="L5" s="3"/>
      <c r="M5" s="3"/>
      <c r="N5" s="3"/>
      <c r="O5" s="3"/>
      <c r="P5" s="3"/>
      <c r="Q5" s="3"/>
      <c r="R5" s="3"/>
      <c r="S5" s="3"/>
      <c r="T5" s="3"/>
      <c r="U5" s="3"/>
      <c r="V5" s="3">
        <v>2500</v>
      </c>
      <c r="W5" s="3">
        <v>3250</v>
      </c>
      <c r="X5" s="3"/>
      <c r="Y5" s="4">
        <v>43808</v>
      </c>
      <c r="Z5" s="3" t="s">
        <v>34</v>
      </c>
      <c r="AA5" s="3" t="s">
        <v>56</v>
      </c>
      <c r="AB5" s="3"/>
    </row>
    <row r="6" spans="1:28" ht="27.95" x14ac:dyDescent="0.3">
      <c r="A6" s="3">
        <v>5</v>
      </c>
      <c r="B6" s="3" t="str">
        <f>"201900161926"</f>
        <v>201900161926</v>
      </c>
      <c r="C6" s="3">
        <v>95430</v>
      </c>
      <c r="D6" s="3" t="s">
        <v>57</v>
      </c>
      <c r="E6" s="3">
        <v>20545708729</v>
      </c>
      <c r="F6" s="3" t="s">
        <v>58</v>
      </c>
      <c r="G6" s="3" t="s">
        <v>59</v>
      </c>
      <c r="H6" s="3" t="s">
        <v>53</v>
      </c>
      <c r="I6" s="3" t="s">
        <v>53</v>
      </c>
      <c r="J6" s="3" t="s">
        <v>60</v>
      </c>
      <c r="K6" s="3" t="s">
        <v>55</v>
      </c>
      <c r="L6" s="3" t="s">
        <v>61</v>
      </c>
      <c r="M6" s="3"/>
      <c r="N6" s="3"/>
      <c r="O6" s="3"/>
      <c r="P6" s="3"/>
      <c r="Q6" s="3"/>
      <c r="R6" s="3"/>
      <c r="S6" s="3"/>
      <c r="T6" s="3"/>
      <c r="U6" s="3"/>
      <c r="V6" s="3">
        <v>2500</v>
      </c>
      <c r="W6" s="3">
        <v>1920</v>
      </c>
      <c r="X6" s="3"/>
      <c r="Y6" s="4">
        <v>43754</v>
      </c>
      <c r="Z6" s="3" t="s">
        <v>34</v>
      </c>
      <c r="AA6" s="3" t="s">
        <v>62</v>
      </c>
      <c r="AB6" s="3"/>
    </row>
    <row r="7" spans="1:28" x14ac:dyDescent="0.3">
      <c r="A7" s="3">
        <v>6</v>
      </c>
      <c r="B7" s="3" t="str">
        <f>"202000080224"</f>
        <v>202000080224</v>
      </c>
      <c r="C7" s="3">
        <v>82643</v>
      </c>
      <c r="D7" s="3" t="s">
        <v>63</v>
      </c>
      <c r="E7" s="3">
        <v>20605169440</v>
      </c>
      <c r="F7" s="3" t="s">
        <v>64</v>
      </c>
      <c r="G7" s="3" t="s">
        <v>65</v>
      </c>
      <c r="H7" s="3" t="s">
        <v>46</v>
      </c>
      <c r="I7" s="3" t="s">
        <v>66</v>
      </c>
      <c r="J7" s="3" t="s">
        <v>67</v>
      </c>
      <c r="K7" s="3" t="s">
        <v>32</v>
      </c>
      <c r="L7" s="3" t="s">
        <v>68</v>
      </c>
      <c r="M7" s="3"/>
      <c r="N7" s="3"/>
      <c r="O7" s="3"/>
      <c r="P7" s="3"/>
      <c r="Q7" s="3"/>
      <c r="R7" s="3"/>
      <c r="S7" s="3"/>
      <c r="T7" s="3"/>
      <c r="U7" s="3"/>
      <c r="V7" s="3">
        <v>3200</v>
      </c>
      <c r="W7" s="3">
        <v>0</v>
      </c>
      <c r="X7" s="3"/>
      <c r="Y7" s="4">
        <v>44022</v>
      </c>
      <c r="Z7" s="3" t="s">
        <v>34</v>
      </c>
      <c r="AA7" s="3" t="s">
        <v>69</v>
      </c>
      <c r="AB7" s="3"/>
    </row>
    <row r="8" spans="1:28" ht="27.95" x14ac:dyDescent="0.3">
      <c r="A8" s="3">
        <v>7</v>
      </c>
      <c r="B8" s="3" t="str">
        <f>"201900092278"</f>
        <v>201900092278</v>
      </c>
      <c r="C8" s="3">
        <v>144666</v>
      </c>
      <c r="D8" s="3" t="s">
        <v>70</v>
      </c>
      <c r="E8" s="3">
        <v>20573272863</v>
      </c>
      <c r="F8" s="3" t="s">
        <v>71</v>
      </c>
      <c r="G8" s="3" t="s">
        <v>72</v>
      </c>
      <c r="H8" s="3" t="s">
        <v>31</v>
      </c>
      <c r="I8" s="3" t="s">
        <v>73</v>
      </c>
      <c r="J8" s="3" t="s">
        <v>74</v>
      </c>
      <c r="K8" s="3" t="s">
        <v>32</v>
      </c>
      <c r="L8" s="3" t="s">
        <v>75</v>
      </c>
      <c r="M8" s="3"/>
      <c r="N8" s="3"/>
      <c r="O8" s="3"/>
      <c r="P8" s="3"/>
      <c r="Q8" s="3"/>
      <c r="R8" s="3"/>
      <c r="S8" s="3"/>
      <c r="T8" s="3"/>
      <c r="U8" s="3"/>
      <c r="V8" s="3">
        <v>5780</v>
      </c>
      <c r="W8" s="3">
        <v>0</v>
      </c>
      <c r="X8" s="3"/>
      <c r="Y8" s="4">
        <v>43644</v>
      </c>
      <c r="Z8" s="3" t="s">
        <v>34</v>
      </c>
      <c r="AA8" s="3" t="s">
        <v>76</v>
      </c>
      <c r="AB8" s="3"/>
    </row>
    <row r="9" spans="1:28" x14ac:dyDescent="0.3">
      <c r="A9" s="3">
        <v>8</v>
      </c>
      <c r="B9" s="3" t="str">
        <f>"201900204276"</f>
        <v>201900204276</v>
      </c>
      <c r="C9" s="3">
        <v>83993</v>
      </c>
      <c r="D9" s="3" t="s">
        <v>77</v>
      </c>
      <c r="E9" s="3">
        <v>20605373021</v>
      </c>
      <c r="F9" s="3" t="s">
        <v>78</v>
      </c>
      <c r="G9" s="3" t="s">
        <v>79</v>
      </c>
      <c r="H9" s="3" t="s">
        <v>53</v>
      </c>
      <c r="I9" s="3" t="s">
        <v>53</v>
      </c>
      <c r="J9" s="3" t="s">
        <v>60</v>
      </c>
      <c r="K9" s="3" t="s">
        <v>32</v>
      </c>
      <c r="L9" s="3" t="s">
        <v>80</v>
      </c>
      <c r="M9" s="3"/>
      <c r="N9" s="3"/>
      <c r="O9" s="3"/>
      <c r="P9" s="3"/>
      <c r="Q9" s="3"/>
      <c r="R9" s="3"/>
      <c r="S9" s="3"/>
      <c r="T9" s="3"/>
      <c r="U9" s="3"/>
      <c r="V9" s="3">
        <v>2000</v>
      </c>
      <c r="W9" s="3">
        <v>0</v>
      </c>
      <c r="X9" s="3"/>
      <c r="Y9" s="4">
        <v>43812</v>
      </c>
      <c r="Z9" s="3" t="s">
        <v>34</v>
      </c>
      <c r="AA9" s="3" t="s">
        <v>81</v>
      </c>
      <c r="AB9" s="3"/>
    </row>
    <row r="10" spans="1:28" ht="27.95" x14ac:dyDescent="0.3">
      <c r="A10" s="3">
        <v>9</v>
      </c>
      <c r="B10" s="3" t="str">
        <f>"201500136787"</f>
        <v>201500136787</v>
      </c>
      <c r="C10" s="3">
        <v>101446</v>
      </c>
      <c r="D10" s="3" t="s">
        <v>82</v>
      </c>
      <c r="E10" s="3">
        <v>20262254268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32</v>
      </c>
      <c r="L10" s="3" t="s">
        <v>41</v>
      </c>
      <c r="M10" s="3"/>
      <c r="N10" s="3"/>
      <c r="O10" s="3"/>
      <c r="P10" s="3"/>
      <c r="Q10" s="3"/>
      <c r="R10" s="3"/>
      <c r="S10" s="3"/>
      <c r="T10" s="3"/>
      <c r="U10" s="3"/>
      <c r="V10" s="3">
        <v>3000</v>
      </c>
      <c r="W10" s="3">
        <v>0</v>
      </c>
      <c r="X10" s="3"/>
      <c r="Y10" s="4">
        <v>42296</v>
      </c>
      <c r="Z10" s="3" t="s">
        <v>34</v>
      </c>
      <c r="AA10" s="3" t="s">
        <v>88</v>
      </c>
      <c r="AB10" s="3"/>
    </row>
    <row r="11" spans="1:28" x14ac:dyDescent="0.3">
      <c r="A11" s="3">
        <v>10</v>
      </c>
      <c r="B11" s="3" t="str">
        <f>"201700108746"</f>
        <v>201700108746</v>
      </c>
      <c r="C11" s="3">
        <v>62078</v>
      </c>
      <c r="D11" s="3" t="s">
        <v>89</v>
      </c>
      <c r="E11" s="3">
        <v>20404723392</v>
      </c>
      <c r="F11" s="3" t="s">
        <v>90</v>
      </c>
      <c r="G11" s="3" t="s">
        <v>91</v>
      </c>
      <c r="H11" s="3" t="s">
        <v>31</v>
      </c>
      <c r="I11" s="3" t="s">
        <v>31</v>
      </c>
      <c r="J11" s="3" t="s">
        <v>31</v>
      </c>
      <c r="K11" s="3" t="s">
        <v>32</v>
      </c>
      <c r="L11" s="3" t="s">
        <v>33</v>
      </c>
      <c r="M11" s="3"/>
      <c r="N11" s="3"/>
      <c r="O11" s="3"/>
      <c r="P11" s="3"/>
      <c r="Q11" s="3"/>
      <c r="R11" s="3"/>
      <c r="S11" s="3"/>
      <c r="T11" s="3"/>
      <c r="U11" s="3"/>
      <c r="V11" s="3">
        <v>5000</v>
      </c>
      <c r="W11" s="3">
        <v>0</v>
      </c>
      <c r="X11" s="3"/>
      <c r="Y11" s="4">
        <v>42927</v>
      </c>
      <c r="Z11" s="3" t="s">
        <v>34</v>
      </c>
      <c r="AA11" s="3" t="s">
        <v>92</v>
      </c>
      <c r="AB11" s="3"/>
    </row>
    <row r="12" spans="1:28" x14ac:dyDescent="0.3">
      <c r="A12" s="3">
        <v>11</v>
      </c>
      <c r="B12" s="3" t="str">
        <f>"201200172035"</f>
        <v>201200172035</v>
      </c>
      <c r="C12" s="3">
        <v>85210</v>
      </c>
      <c r="D12" s="3" t="s">
        <v>93</v>
      </c>
      <c r="E12" s="3">
        <v>20601709148</v>
      </c>
      <c r="F12" s="3" t="s">
        <v>94</v>
      </c>
      <c r="G12" s="3" t="s">
        <v>95</v>
      </c>
      <c r="H12" s="3" t="s">
        <v>53</v>
      </c>
      <c r="I12" s="3" t="s">
        <v>53</v>
      </c>
      <c r="J12" s="3" t="s">
        <v>96</v>
      </c>
      <c r="K12" s="3" t="s">
        <v>55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2500</v>
      </c>
      <c r="W12" s="3">
        <v>1000</v>
      </c>
      <c r="X12" s="3"/>
      <c r="Y12" s="4">
        <v>41171</v>
      </c>
      <c r="Z12" s="3" t="s">
        <v>34</v>
      </c>
      <c r="AA12" s="3" t="s">
        <v>97</v>
      </c>
      <c r="AB12" s="3"/>
    </row>
    <row r="13" spans="1:28" ht="27.95" x14ac:dyDescent="0.3">
      <c r="A13" s="3">
        <v>12</v>
      </c>
      <c r="B13" s="3" t="str">
        <f>"201700118016"</f>
        <v>201700118016</v>
      </c>
      <c r="C13" s="3">
        <v>83363</v>
      </c>
      <c r="D13" s="3" t="s">
        <v>98</v>
      </c>
      <c r="E13" s="3">
        <v>20168217723</v>
      </c>
      <c r="F13" s="3" t="s">
        <v>99</v>
      </c>
      <c r="G13" s="3" t="s">
        <v>100</v>
      </c>
      <c r="H13" s="3" t="s">
        <v>53</v>
      </c>
      <c r="I13" s="3" t="s">
        <v>53</v>
      </c>
      <c r="J13" s="3" t="s">
        <v>101</v>
      </c>
      <c r="K13" s="3" t="s">
        <v>32</v>
      </c>
      <c r="L13" s="3"/>
      <c r="M13" s="3"/>
      <c r="N13" s="3"/>
      <c r="O13" s="3"/>
      <c r="P13" s="3"/>
      <c r="Q13" s="3"/>
      <c r="R13" s="3"/>
      <c r="S13" s="3"/>
      <c r="T13" s="3"/>
      <c r="U13" s="3" t="s">
        <v>68</v>
      </c>
      <c r="V13" s="3">
        <v>3200</v>
      </c>
      <c r="W13" s="3">
        <v>0</v>
      </c>
      <c r="X13" s="3"/>
      <c r="Y13" s="4">
        <v>42948</v>
      </c>
      <c r="Z13" s="3" t="s">
        <v>34</v>
      </c>
      <c r="AA13" s="3" t="s">
        <v>102</v>
      </c>
      <c r="AB13" s="3"/>
    </row>
    <row r="14" spans="1:28" x14ac:dyDescent="0.3">
      <c r="A14" s="3">
        <v>13</v>
      </c>
      <c r="B14" s="3" t="str">
        <f>"201300168365"</f>
        <v>201300168365</v>
      </c>
      <c r="C14" s="3">
        <v>92130</v>
      </c>
      <c r="D14" s="3" t="s">
        <v>103</v>
      </c>
      <c r="E14" s="3">
        <v>20506151547</v>
      </c>
      <c r="F14" s="3" t="s">
        <v>104</v>
      </c>
      <c r="G14" s="3" t="s">
        <v>105</v>
      </c>
      <c r="H14" s="3" t="s">
        <v>53</v>
      </c>
      <c r="I14" s="3" t="s">
        <v>53</v>
      </c>
      <c r="J14" s="3" t="s">
        <v>54</v>
      </c>
      <c r="K14" s="3" t="s">
        <v>55</v>
      </c>
      <c r="L14" s="3" t="s">
        <v>80</v>
      </c>
      <c r="M14" s="3"/>
      <c r="N14" s="3"/>
      <c r="O14" s="3"/>
      <c r="P14" s="3"/>
      <c r="Q14" s="3"/>
      <c r="R14" s="3"/>
      <c r="S14" s="3"/>
      <c r="T14" s="3"/>
      <c r="U14" s="3"/>
      <c r="V14" s="3">
        <v>2000</v>
      </c>
      <c r="W14" s="3">
        <v>1000</v>
      </c>
      <c r="X14" s="3"/>
      <c r="Y14" s="4">
        <v>41625</v>
      </c>
      <c r="Z14" s="3" t="s">
        <v>34</v>
      </c>
      <c r="AA14" s="3" t="s">
        <v>106</v>
      </c>
      <c r="AB14" s="3"/>
    </row>
    <row r="15" spans="1:28" x14ac:dyDescent="0.3">
      <c r="A15" s="3">
        <v>14</v>
      </c>
      <c r="B15" s="3" t="str">
        <f>"201800083018"</f>
        <v>201800083018</v>
      </c>
      <c r="C15" s="3">
        <v>136269</v>
      </c>
      <c r="D15" s="3" t="s">
        <v>107</v>
      </c>
      <c r="E15" s="3">
        <v>20557216376</v>
      </c>
      <c r="F15" s="3" t="s">
        <v>108</v>
      </c>
      <c r="G15" s="3" t="s">
        <v>109</v>
      </c>
      <c r="H15" s="3" t="s">
        <v>53</v>
      </c>
      <c r="I15" s="3" t="s">
        <v>53</v>
      </c>
      <c r="J15" s="3" t="s">
        <v>110</v>
      </c>
      <c r="K15" s="3" t="s">
        <v>32</v>
      </c>
      <c r="L15" s="3" t="s">
        <v>33</v>
      </c>
      <c r="M15" s="3"/>
      <c r="N15" s="3"/>
      <c r="O15" s="3"/>
      <c r="P15" s="3"/>
      <c r="Q15" s="3"/>
      <c r="R15" s="3"/>
      <c r="S15" s="3"/>
      <c r="T15" s="3"/>
      <c r="U15" s="3"/>
      <c r="V15" s="3">
        <v>5000</v>
      </c>
      <c r="W15" s="3">
        <v>0</v>
      </c>
      <c r="X15" s="3"/>
      <c r="Y15" s="4">
        <v>43244</v>
      </c>
      <c r="Z15" s="3" t="s">
        <v>34</v>
      </c>
      <c r="AA15" s="3" t="s">
        <v>111</v>
      </c>
      <c r="AB15" s="3"/>
    </row>
    <row r="16" spans="1:28" ht="27.95" x14ac:dyDescent="0.3">
      <c r="A16" s="3">
        <v>15</v>
      </c>
      <c r="B16" s="3" t="str">
        <f>"202000086562"</f>
        <v>202000086562</v>
      </c>
      <c r="C16" s="3">
        <v>100048</v>
      </c>
      <c r="D16" s="3" t="s">
        <v>112</v>
      </c>
      <c r="E16" s="3">
        <v>20508416009</v>
      </c>
      <c r="F16" s="3" t="s">
        <v>113</v>
      </c>
      <c r="G16" s="3" t="s">
        <v>114</v>
      </c>
      <c r="H16" s="3" t="s">
        <v>53</v>
      </c>
      <c r="I16" s="3" t="s">
        <v>53</v>
      </c>
      <c r="J16" s="3" t="s">
        <v>115</v>
      </c>
      <c r="K16" s="3" t="s">
        <v>32</v>
      </c>
      <c r="L16" s="3" t="s">
        <v>68</v>
      </c>
      <c r="M16" s="3"/>
      <c r="N16" s="3"/>
      <c r="O16" s="3"/>
      <c r="P16" s="3"/>
      <c r="Q16" s="3"/>
      <c r="R16" s="3"/>
      <c r="S16" s="3"/>
      <c r="T16" s="3"/>
      <c r="U16" s="3"/>
      <c r="V16" s="3">
        <v>3200</v>
      </c>
      <c r="W16" s="3">
        <v>0</v>
      </c>
      <c r="X16" s="3"/>
      <c r="Y16" s="4">
        <v>44054</v>
      </c>
      <c r="Z16" s="3" t="s">
        <v>34</v>
      </c>
      <c r="AA16" s="3" t="s">
        <v>116</v>
      </c>
      <c r="AB16" s="3"/>
    </row>
    <row r="17" spans="1:28" ht="27.95" x14ac:dyDescent="0.3">
      <c r="A17" s="3">
        <v>16</v>
      </c>
      <c r="B17" s="3" t="str">
        <f>"201400022026"</f>
        <v>201400022026</v>
      </c>
      <c r="C17" s="3">
        <v>63904</v>
      </c>
      <c r="D17" s="3" t="s">
        <v>117</v>
      </c>
      <c r="E17" s="3">
        <v>20349684544</v>
      </c>
      <c r="F17" s="3" t="s">
        <v>118</v>
      </c>
      <c r="G17" s="3" t="s">
        <v>119</v>
      </c>
      <c r="H17" s="3" t="s">
        <v>53</v>
      </c>
      <c r="I17" s="3" t="s">
        <v>53</v>
      </c>
      <c r="J17" s="3" t="s">
        <v>54</v>
      </c>
      <c r="K17" s="3" t="s">
        <v>32</v>
      </c>
      <c r="L17" s="3" t="s">
        <v>33</v>
      </c>
      <c r="M17" s="3"/>
      <c r="N17" s="3"/>
      <c r="O17" s="3"/>
      <c r="P17" s="3"/>
      <c r="Q17" s="3"/>
      <c r="R17" s="3"/>
      <c r="S17" s="3"/>
      <c r="T17" s="3"/>
      <c r="U17" s="3"/>
      <c r="V17" s="3">
        <v>5000</v>
      </c>
      <c r="W17" s="3">
        <v>0</v>
      </c>
      <c r="X17" s="3"/>
      <c r="Y17" s="4">
        <v>41704</v>
      </c>
      <c r="Z17" s="3" t="s">
        <v>34</v>
      </c>
      <c r="AA17" s="3" t="s">
        <v>120</v>
      </c>
      <c r="AB17" s="3"/>
    </row>
    <row r="18" spans="1:28" ht="27.95" x14ac:dyDescent="0.3">
      <c r="A18" s="3">
        <v>17</v>
      </c>
      <c r="B18" s="3" t="str">
        <f>"201900079882"</f>
        <v>201900079882</v>
      </c>
      <c r="C18" s="3">
        <v>140259</v>
      </c>
      <c r="D18" s="3" t="s">
        <v>121</v>
      </c>
      <c r="E18" s="3">
        <v>20262254268</v>
      </c>
      <c r="F18" s="3" t="s">
        <v>83</v>
      </c>
      <c r="G18" s="3" t="s">
        <v>122</v>
      </c>
      <c r="H18" s="3" t="s">
        <v>85</v>
      </c>
      <c r="I18" s="3" t="s">
        <v>85</v>
      </c>
      <c r="J18" s="3" t="s">
        <v>123</v>
      </c>
      <c r="K18" s="3" t="s">
        <v>32</v>
      </c>
      <c r="L18" s="3" t="s">
        <v>68</v>
      </c>
      <c r="M18" s="3"/>
      <c r="N18" s="3"/>
      <c r="O18" s="3"/>
      <c r="P18" s="3"/>
      <c r="Q18" s="3"/>
      <c r="R18" s="3"/>
      <c r="S18" s="3"/>
      <c r="T18" s="3"/>
      <c r="U18" s="3"/>
      <c r="V18" s="3">
        <v>3200</v>
      </c>
      <c r="W18" s="3">
        <v>0</v>
      </c>
      <c r="X18" s="3"/>
      <c r="Y18" s="4">
        <v>43612</v>
      </c>
      <c r="Z18" s="3" t="s">
        <v>34</v>
      </c>
      <c r="AA18" s="3" t="s">
        <v>124</v>
      </c>
      <c r="AB18" s="3"/>
    </row>
    <row r="19" spans="1:28" x14ac:dyDescent="0.3">
      <c r="A19" s="3">
        <v>18</v>
      </c>
      <c r="B19" s="3" t="str">
        <f>"202000103382"</f>
        <v>202000103382</v>
      </c>
      <c r="C19" s="3">
        <v>135106</v>
      </c>
      <c r="D19" s="3" t="s">
        <v>125</v>
      </c>
      <c r="E19" s="3">
        <v>20415747986</v>
      </c>
      <c r="F19" s="3" t="s">
        <v>126</v>
      </c>
      <c r="G19" s="3" t="s">
        <v>127</v>
      </c>
      <c r="H19" s="3" t="s">
        <v>53</v>
      </c>
      <c r="I19" s="3" t="s">
        <v>128</v>
      </c>
      <c r="J19" s="3" t="s">
        <v>128</v>
      </c>
      <c r="K19" s="3" t="s">
        <v>55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400</v>
      </c>
      <c r="W19" s="3">
        <v>0</v>
      </c>
      <c r="X19" s="3"/>
      <c r="Y19" s="4">
        <v>44064</v>
      </c>
      <c r="Z19" s="3" t="s">
        <v>34</v>
      </c>
      <c r="AA19" s="3" t="s">
        <v>129</v>
      </c>
      <c r="AB19" s="3"/>
    </row>
    <row r="20" spans="1:28" x14ac:dyDescent="0.3">
      <c r="A20" s="3">
        <v>19</v>
      </c>
      <c r="B20" s="3" t="str">
        <f>"201900123800"</f>
        <v>201900123800</v>
      </c>
      <c r="C20" s="3">
        <v>144188</v>
      </c>
      <c r="D20" s="3" t="s">
        <v>130</v>
      </c>
      <c r="E20" s="3">
        <v>20262254268</v>
      </c>
      <c r="F20" s="3" t="s">
        <v>83</v>
      </c>
      <c r="G20" s="3" t="s">
        <v>131</v>
      </c>
      <c r="H20" s="3" t="s">
        <v>46</v>
      </c>
      <c r="I20" s="3" t="s">
        <v>47</v>
      </c>
      <c r="J20" s="3" t="s">
        <v>132</v>
      </c>
      <c r="K20" s="3" t="s">
        <v>32</v>
      </c>
      <c r="L20" s="3" t="s">
        <v>33</v>
      </c>
      <c r="M20" s="3"/>
      <c r="N20" s="3"/>
      <c r="O20" s="3"/>
      <c r="P20" s="3"/>
      <c r="Q20" s="3"/>
      <c r="R20" s="3"/>
      <c r="S20" s="3"/>
      <c r="T20" s="3"/>
      <c r="U20" s="3"/>
      <c r="V20" s="3">
        <v>5000</v>
      </c>
      <c r="W20" s="3">
        <v>0</v>
      </c>
      <c r="X20" s="3"/>
      <c r="Y20" s="4">
        <v>43678</v>
      </c>
      <c r="Z20" s="3" t="s">
        <v>34</v>
      </c>
      <c r="AA20" s="3" t="s">
        <v>133</v>
      </c>
      <c r="AB20" s="3"/>
    </row>
    <row r="21" spans="1:28" ht="27.95" x14ac:dyDescent="0.3">
      <c r="A21" s="3">
        <v>20</v>
      </c>
      <c r="B21" s="3" t="str">
        <f>"201900140361"</f>
        <v>201900140361</v>
      </c>
      <c r="C21" s="3">
        <v>146225</v>
      </c>
      <c r="D21" s="3" t="s">
        <v>134</v>
      </c>
      <c r="E21" s="3">
        <v>20604097836</v>
      </c>
      <c r="F21" s="3" t="s">
        <v>135</v>
      </c>
      <c r="G21" s="3" t="s">
        <v>136</v>
      </c>
      <c r="H21" s="3" t="s">
        <v>31</v>
      </c>
      <c r="I21" s="3" t="s">
        <v>31</v>
      </c>
      <c r="J21" s="3" t="s">
        <v>137</v>
      </c>
      <c r="K21" s="3" t="s">
        <v>32</v>
      </c>
      <c r="L21" s="3" t="s">
        <v>138</v>
      </c>
      <c r="M21" s="3"/>
      <c r="N21" s="3"/>
      <c r="O21" s="3"/>
      <c r="P21" s="3"/>
      <c r="Q21" s="3"/>
      <c r="R21" s="3"/>
      <c r="S21" s="3"/>
      <c r="T21" s="3"/>
      <c r="U21" s="3"/>
      <c r="V21" s="3">
        <v>6000</v>
      </c>
      <c r="W21" s="3">
        <v>0</v>
      </c>
      <c r="X21" s="3"/>
      <c r="Y21" s="4">
        <v>43713</v>
      </c>
      <c r="Z21" s="3" t="s">
        <v>34</v>
      </c>
      <c r="AA21" s="3" t="s">
        <v>139</v>
      </c>
      <c r="AB21" s="3"/>
    </row>
    <row r="22" spans="1:28" x14ac:dyDescent="0.3">
      <c r="A22" s="3">
        <v>21</v>
      </c>
      <c r="B22" s="3" t="str">
        <f>"1485967"</f>
        <v>1485967</v>
      </c>
      <c r="C22" s="3">
        <v>85379</v>
      </c>
      <c r="D22" s="3" t="s">
        <v>140</v>
      </c>
      <c r="E22" s="3">
        <v>20262254268</v>
      </c>
      <c r="F22" s="3" t="s">
        <v>83</v>
      </c>
      <c r="G22" s="3" t="s">
        <v>141</v>
      </c>
      <c r="H22" s="3" t="s">
        <v>85</v>
      </c>
      <c r="I22" s="3" t="s">
        <v>85</v>
      </c>
      <c r="J22" s="3" t="s">
        <v>123</v>
      </c>
      <c r="K22" s="3" t="s">
        <v>32</v>
      </c>
      <c r="L22" s="3" t="s">
        <v>80</v>
      </c>
      <c r="M22" s="3"/>
      <c r="N22" s="3"/>
      <c r="O22" s="3"/>
      <c r="P22" s="3"/>
      <c r="Q22" s="3"/>
      <c r="R22" s="3"/>
      <c r="S22" s="3"/>
      <c r="T22" s="3"/>
      <c r="U22" s="3"/>
      <c r="V22" s="3">
        <v>2000</v>
      </c>
      <c r="W22" s="3">
        <v>0</v>
      </c>
      <c r="X22" s="3"/>
      <c r="Y22" s="4">
        <v>40691</v>
      </c>
      <c r="Z22" s="3" t="s">
        <v>34</v>
      </c>
      <c r="AA22" s="3" t="s">
        <v>142</v>
      </c>
      <c r="AB22" s="3"/>
    </row>
    <row r="23" spans="1:28" x14ac:dyDescent="0.3">
      <c r="A23" s="3">
        <v>22</v>
      </c>
      <c r="B23" s="3" t="str">
        <f>"201900159904"</f>
        <v>201900159904</v>
      </c>
      <c r="C23" s="3">
        <v>116182</v>
      </c>
      <c r="D23" s="3" t="s">
        <v>143</v>
      </c>
      <c r="E23" s="3">
        <v>20555852968</v>
      </c>
      <c r="F23" s="3" t="s">
        <v>144</v>
      </c>
      <c r="G23" s="3" t="s">
        <v>145</v>
      </c>
      <c r="H23" s="3" t="s">
        <v>53</v>
      </c>
      <c r="I23" s="3" t="s">
        <v>53</v>
      </c>
      <c r="J23" s="3" t="s">
        <v>146</v>
      </c>
      <c r="K23" s="3" t="s">
        <v>32</v>
      </c>
      <c r="L23" s="3" t="s">
        <v>68</v>
      </c>
      <c r="M23" s="3"/>
      <c r="N23" s="3"/>
      <c r="O23" s="3"/>
      <c r="P23" s="3"/>
      <c r="Q23" s="3"/>
      <c r="R23" s="3"/>
      <c r="S23" s="3"/>
      <c r="T23" s="3"/>
      <c r="U23" s="3"/>
      <c r="V23" s="3">
        <v>3200</v>
      </c>
      <c r="W23" s="3">
        <v>0</v>
      </c>
      <c r="X23" s="3"/>
      <c r="Y23" s="4">
        <v>43741</v>
      </c>
      <c r="Z23" s="3" t="s">
        <v>34</v>
      </c>
      <c r="AA23" s="3" t="s">
        <v>147</v>
      </c>
      <c r="AB23" s="3"/>
    </row>
    <row r="24" spans="1:28" ht="27.95" x14ac:dyDescent="0.3">
      <c r="A24" s="3">
        <v>23</v>
      </c>
      <c r="B24" s="3" t="str">
        <f>"201700159033"</f>
        <v>201700159033</v>
      </c>
      <c r="C24" s="3">
        <v>123546</v>
      </c>
      <c r="D24" s="3" t="s">
        <v>148</v>
      </c>
      <c r="E24" s="3">
        <v>20549745076</v>
      </c>
      <c r="F24" s="3" t="s">
        <v>149</v>
      </c>
      <c r="G24" s="3" t="s">
        <v>150</v>
      </c>
      <c r="H24" s="3" t="s">
        <v>53</v>
      </c>
      <c r="I24" s="3" t="s">
        <v>53</v>
      </c>
      <c r="J24" s="3" t="s">
        <v>151</v>
      </c>
      <c r="K24" s="3" t="s">
        <v>55</v>
      </c>
      <c r="L24" s="3" t="s">
        <v>68</v>
      </c>
      <c r="M24" s="3"/>
      <c r="N24" s="3"/>
      <c r="O24" s="3"/>
      <c r="P24" s="3"/>
      <c r="Q24" s="3"/>
      <c r="R24" s="3"/>
      <c r="S24" s="3"/>
      <c r="T24" s="3"/>
      <c r="U24" s="3"/>
      <c r="V24" s="3">
        <v>3200</v>
      </c>
      <c r="W24" s="3">
        <v>3260</v>
      </c>
      <c r="X24" s="3"/>
      <c r="Y24" s="4">
        <v>43012</v>
      </c>
      <c r="Z24" s="3" t="s">
        <v>34</v>
      </c>
      <c r="AA24" s="3" t="s">
        <v>152</v>
      </c>
      <c r="AB24" s="3"/>
    </row>
    <row r="25" spans="1:28" ht="27.95" x14ac:dyDescent="0.3">
      <c r="A25" s="3">
        <v>24</v>
      </c>
      <c r="B25" s="3" t="str">
        <f>"201800136776"</f>
        <v>201800136776</v>
      </c>
      <c r="C25" s="3">
        <v>138090</v>
      </c>
      <c r="D25" s="3" t="s">
        <v>153</v>
      </c>
      <c r="E25" s="3">
        <v>20603240210</v>
      </c>
      <c r="F25" s="3" t="s">
        <v>154</v>
      </c>
      <c r="G25" s="3" t="s">
        <v>155</v>
      </c>
      <c r="H25" s="3" t="s">
        <v>156</v>
      </c>
      <c r="I25" s="3" t="s">
        <v>157</v>
      </c>
      <c r="J25" s="3" t="s">
        <v>158</v>
      </c>
      <c r="K25" s="3" t="s">
        <v>32</v>
      </c>
      <c r="L25" s="3" t="s">
        <v>159</v>
      </c>
      <c r="M25" s="3"/>
      <c r="N25" s="3"/>
      <c r="O25" s="3"/>
      <c r="P25" s="3"/>
      <c r="Q25" s="3"/>
      <c r="R25" s="3"/>
      <c r="S25" s="3"/>
      <c r="T25" s="3"/>
      <c r="U25" s="3"/>
      <c r="V25" s="3">
        <v>8000</v>
      </c>
      <c r="W25" s="3">
        <v>0</v>
      </c>
      <c r="X25" s="3"/>
      <c r="Y25" s="4">
        <v>43329</v>
      </c>
      <c r="Z25" s="3" t="s">
        <v>34</v>
      </c>
      <c r="AA25" s="3" t="s">
        <v>160</v>
      </c>
      <c r="AB25" s="3"/>
    </row>
    <row r="26" spans="1:28" ht="27.95" x14ac:dyDescent="0.3">
      <c r="A26" s="3">
        <v>25</v>
      </c>
      <c r="B26" s="3" t="str">
        <f>"201800132521"</f>
        <v>201800132521</v>
      </c>
      <c r="C26" s="3">
        <v>133566</v>
      </c>
      <c r="D26" s="3" t="s">
        <v>161</v>
      </c>
      <c r="E26" s="3">
        <v>20262254268</v>
      </c>
      <c r="F26" s="3" t="s">
        <v>83</v>
      </c>
      <c r="G26" s="3" t="s">
        <v>162</v>
      </c>
      <c r="H26" s="3" t="s">
        <v>31</v>
      </c>
      <c r="I26" s="3" t="s">
        <v>31</v>
      </c>
      <c r="J26" s="3" t="s">
        <v>31</v>
      </c>
      <c r="K26" s="3" t="s">
        <v>32</v>
      </c>
      <c r="L26" s="3" t="s">
        <v>68</v>
      </c>
      <c r="M26" s="3"/>
      <c r="N26" s="3"/>
      <c r="O26" s="3"/>
      <c r="P26" s="3"/>
      <c r="Q26" s="3"/>
      <c r="R26" s="3"/>
      <c r="S26" s="3"/>
      <c r="T26" s="3"/>
      <c r="U26" s="3"/>
      <c r="V26" s="3">
        <v>3200</v>
      </c>
      <c r="W26" s="3">
        <v>0</v>
      </c>
      <c r="X26" s="3"/>
      <c r="Y26" s="4">
        <v>43331</v>
      </c>
      <c r="Z26" s="3" t="s">
        <v>34</v>
      </c>
      <c r="AA26" s="3" t="s">
        <v>88</v>
      </c>
      <c r="AB26" s="3"/>
    </row>
    <row r="27" spans="1:28" ht="27.95" x14ac:dyDescent="0.3">
      <c r="A27" s="3">
        <v>26</v>
      </c>
      <c r="B27" s="3" t="str">
        <f>"201900109701"</f>
        <v>201900109701</v>
      </c>
      <c r="C27" s="3">
        <v>145111</v>
      </c>
      <c r="D27" s="3" t="s">
        <v>163</v>
      </c>
      <c r="E27" s="3">
        <v>20603658001</v>
      </c>
      <c r="F27" s="3" t="s">
        <v>164</v>
      </c>
      <c r="G27" s="3" t="s">
        <v>165</v>
      </c>
      <c r="H27" s="3" t="s">
        <v>166</v>
      </c>
      <c r="I27" s="3" t="s">
        <v>166</v>
      </c>
      <c r="J27" s="3" t="s">
        <v>167</v>
      </c>
      <c r="K27" s="3" t="s">
        <v>32</v>
      </c>
      <c r="L27" s="3" t="s">
        <v>61</v>
      </c>
      <c r="M27" s="3"/>
      <c r="N27" s="3"/>
      <c r="O27" s="3"/>
      <c r="P27" s="3"/>
      <c r="Q27" s="3"/>
      <c r="R27" s="3"/>
      <c r="S27" s="3"/>
      <c r="T27" s="3"/>
      <c r="U27" s="3"/>
      <c r="V27" s="3">
        <v>2500</v>
      </c>
      <c r="W27" s="3">
        <v>0</v>
      </c>
      <c r="X27" s="3"/>
      <c r="Y27" s="4">
        <v>43655</v>
      </c>
      <c r="Z27" s="3" t="s">
        <v>34</v>
      </c>
      <c r="AA27" s="3" t="s">
        <v>168</v>
      </c>
      <c r="AB27" s="3"/>
    </row>
    <row r="28" spans="1:28" x14ac:dyDescent="0.3">
      <c r="A28" s="3">
        <v>27</v>
      </c>
      <c r="B28" s="3" t="str">
        <f>"202000046524"</f>
        <v>202000046524</v>
      </c>
      <c r="C28" s="3">
        <v>132098</v>
      </c>
      <c r="D28" s="3" t="s">
        <v>169</v>
      </c>
      <c r="E28" s="3">
        <v>20602359981</v>
      </c>
      <c r="F28" s="3" t="s">
        <v>170</v>
      </c>
      <c r="G28" s="3" t="s">
        <v>171</v>
      </c>
      <c r="H28" s="3" t="s">
        <v>39</v>
      </c>
      <c r="I28" s="3" t="s">
        <v>40</v>
      </c>
      <c r="J28" s="3" t="s">
        <v>40</v>
      </c>
      <c r="K28" s="3" t="s">
        <v>32</v>
      </c>
      <c r="L28" s="3" t="s">
        <v>61</v>
      </c>
      <c r="M28" s="3"/>
      <c r="N28" s="3"/>
      <c r="O28" s="3"/>
      <c r="P28" s="3"/>
      <c r="Q28" s="3"/>
      <c r="R28" s="3"/>
      <c r="S28" s="3"/>
      <c r="T28" s="3"/>
      <c r="U28" s="3"/>
      <c r="V28" s="3">
        <v>2500</v>
      </c>
      <c r="W28" s="3">
        <v>0</v>
      </c>
      <c r="X28" s="3"/>
      <c r="Y28" s="4">
        <v>44041</v>
      </c>
      <c r="Z28" s="3" t="s">
        <v>34</v>
      </c>
      <c r="AA28" s="3" t="s">
        <v>172</v>
      </c>
      <c r="AB28" s="3"/>
    </row>
    <row r="29" spans="1:28" ht="27.95" x14ac:dyDescent="0.3">
      <c r="A29" s="3">
        <v>28</v>
      </c>
      <c r="B29" s="3" t="str">
        <f>"201800114379"</f>
        <v>201800114379</v>
      </c>
      <c r="C29" s="3">
        <v>137404</v>
      </c>
      <c r="D29" s="3" t="s">
        <v>173</v>
      </c>
      <c r="E29" s="3">
        <v>20221642873</v>
      </c>
      <c r="F29" s="3" t="s">
        <v>174</v>
      </c>
      <c r="G29" s="3" t="s">
        <v>175</v>
      </c>
      <c r="H29" s="3" t="s">
        <v>176</v>
      </c>
      <c r="I29" s="3" t="s">
        <v>176</v>
      </c>
      <c r="J29" s="3" t="s">
        <v>176</v>
      </c>
      <c r="K29" s="3" t="s">
        <v>32</v>
      </c>
      <c r="L29" s="3" t="s">
        <v>68</v>
      </c>
      <c r="M29" s="3"/>
      <c r="N29" s="3"/>
      <c r="O29" s="3"/>
      <c r="P29" s="3"/>
      <c r="Q29" s="3"/>
      <c r="R29" s="3"/>
      <c r="S29" s="3"/>
      <c r="T29" s="3"/>
      <c r="U29" s="3"/>
      <c r="V29" s="3">
        <v>3200</v>
      </c>
      <c r="W29" s="3">
        <v>0</v>
      </c>
      <c r="X29" s="3"/>
      <c r="Y29" s="4">
        <v>43293</v>
      </c>
      <c r="Z29" s="3" t="s">
        <v>34</v>
      </c>
      <c r="AA29" s="3" t="s">
        <v>177</v>
      </c>
      <c r="AB29" s="3"/>
    </row>
    <row r="30" spans="1:28" ht="27.95" x14ac:dyDescent="0.3">
      <c r="A30" s="3">
        <v>29</v>
      </c>
      <c r="B30" s="3" t="str">
        <f>"201200148371"</f>
        <v>201200148371</v>
      </c>
      <c r="C30" s="3">
        <v>97783</v>
      </c>
      <c r="D30" s="3" t="s">
        <v>178</v>
      </c>
      <c r="E30" s="3">
        <v>20439919818</v>
      </c>
      <c r="F30" s="3" t="s">
        <v>179</v>
      </c>
      <c r="G30" s="3" t="s">
        <v>180</v>
      </c>
      <c r="H30" s="3" t="s">
        <v>181</v>
      </c>
      <c r="I30" s="3" t="s">
        <v>182</v>
      </c>
      <c r="J30" s="3" t="s">
        <v>182</v>
      </c>
      <c r="K30" s="3" t="s">
        <v>32</v>
      </c>
      <c r="L30" s="3" t="s">
        <v>33</v>
      </c>
      <c r="M30" s="3"/>
      <c r="N30" s="3"/>
      <c r="O30" s="3"/>
      <c r="P30" s="3"/>
      <c r="Q30" s="3"/>
      <c r="R30" s="3"/>
      <c r="S30" s="3"/>
      <c r="T30" s="3"/>
      <c r="U30" s="3"/>
      <c r="V30" s="3">
        <v>5000</v>
      </c>
      <c r="W30" s="3">
        <v>0</v>
      </c>
      <c r="X30" s="3"/>
      <c r="Y30" s="4">
        <v>41122</v>
      </c>
      <c r="Z30" s="3" t="s">
        <v>34</v>
      </c>
      <c r="AA30" s="3" t="s">
        <v>183</v>
      </c>
      <c r="AB30" s="3"/>
    </row>
    <row r="31" spans="1:28" ht="27.95" x14ac:dyDescent="0.3">
      <c r="A31" s="3">
        <v>30</v>
      </c>
      <c r="B31" s="3" t="str">
        <f>"201300084277"</f>
        <v>201300084277</v>
      </c>
      <c r="C31" s="3">
        <v>90380</v>
      </c>
      <c r="D31" s="3" t="s">
        <v>184</v>
      </c>
      <c r="E31" s="3">
        <v>20262254268</v>
      </c>
      <c r="F31" s="3" t="s">
        <v>83</v>
      </c>
      <c r="G31" s="3" t="s">
        <v>185</v>
      </c>
      <c r="H31" s="3" t="s">
        <v>181</v>
      </c>
      <c r="I31" s="3" t="s">
        <v>182</v>
      </c>
      <c r="J31" s="3" t="s">
        <v>182</v>
      </c>
      <c r="K31" s="3" t="s">
        <v>32</v>
      </c>
      <c r="L31" s="3" t="s">
        <v>80</v>
      </c>
      <c r="M31" s="3"/>
      <c r="N31" s="3"/>
      <c r="O31" s="3"/>
      <c r="P31" s="3"/>
      <c r="Q31" s="3"/>
      <c r="R31" s="3"/>
      <c r="S31" s="3"/>
      <c r="T31" s="3"/>
      <c r="U31" s="3"/>
      <c r="V31" s="3">
        <v>2000</v>
      </c>
      <c r="W31" s="3">
        <v>0</v>
      </c>
      <c r="X31" s="3"/>
      <c r="Y31" s="4">
        <v>41418</v>
      </c>
      <c r="Z31" s="3" t="s">
        <v>34</v>
      </c>
      <c r="AA31" s="3" t="s">
        <v>88</v>
      </c>
      <c r="AB31" s="3"/>
    </row>
    <row r="32" spans="1:28" ht="27.95" x14ac:dyDescent="0.3">
      <c r="A32" s="3">
        <v>31</v>
      </c>
      <c r="B32" s="3" t="str">
        <f>"201800097191"</f>
        <v>201800097191</v>
      </c>
      <c r="C32" s="3">
        <v>18460</v>
      </c>
      <c r="D32" s="3" t="s">
        <v>186</v>
      </c>
      <c r="E32" s="3">
        <v>20517767396</v>
      </c>
      <c r="F32" s="3" t="s">
        <v>187</v>
      </c>
      <c r="G32" s="3" t="s">
        <v>188</v>
      </c>
      <c r="H32" s="3" t="s">
        <v>53</v>
      </c>
      <c r="I32" s="3" t="s">
        <v>53</v>
      </c>
      <c r="J32" s="3" t="s">
        <v>189</v>
      </c>
      <c r="K32" s="3" t="s">
        <v>32</v>
      </c>
      <c r="L32" s="3" t="s">
        <v>190</v>
      </c>
      <c r="M32" s="3"/>
      <c r="N32" s="3"/>
      <c r="O32" s="3"/>
      <c r="P32" s="3"/>
      <c r="Q32" s="3"/>
      <c r="R32" s="3"/>
      <c r="S32" s="3"/>
      <c r="T32" s="3"/>
      <c r="U32" s="3"/>
      <c r="V32" s="3">
        <v>1500</v>
      </c>
      <c r="W32" s="3">
        <v>0</v>
      </c>
      <c r="X32" s="3"/>
      <c r="Y32" s="4">
        <v>43270</v>
      </c>
      <c r="Z32" s="3" t="s">
        <v>34</v>
      </c>
      <c r="AA32" s="3" t="s">
        <v>191</v>
      </c>
      <c r="AB32" s="3"/>
    </row>
    <row r="33" spans="1:28" x14ac:dyDescent="0.3">
      <c r="A33" s="3">
        <v>32</v>
      </c>
      <c r="B33" s="3" t="str">
        <f>"202000011148"</f>
        <v>202000011148</v>
      </c>
      <c r="C33" s="3">
        <v>60762</v>
      </c>
      <c r="D33" s="3" t="s">
        <v>192</v>
      </c>
      <c r="E33" s="3">
        <v>20516167077</v>
      </c>
      <c r="F33" s="3" t="s">
        <v>193</v>
      </c>
      <c r="G33" s="3" t="s">
        <v>194</v>
      </c>
      <c r="H33" s="3" t="s">
        <v>53</v>
      </c>
      <c r="I33" s="3" t="s">
        <v>53</v>
      </c>
      <c r="J33" s="3" t="s">
        <v>101</v>
      </c>
      <c r="K33" s="3" t="s">
        <v>32</v>
      </c>
      <c r="L33" s="3" t="s">
        <v>80</v>
      </c>
      <c r="M33" s="3"/>
      <c r="N33" s="3"/>
      <c r="O33" s="3"/>
      <c r="P33" s="3"/>
      <c r="Q33" s="3"/>
      <c r="R33" s="3"/>
      <c r="S33" s="3"/>
      <c r="T33" s="3"/>
      <c r="U33" s="3"/>
      <c r="V33" s="3">
        <v>2000</v>
      </c>
      <c r="W33" s="3">
        <v>0</v>
      </c>
      <c r="X33" s="3"/>
      <c r="Y33" s="4">
        <v>43852</v>
      </c>
      <c r="Z33" s="3" t="s">
        <v>34</v>
      </c>
      <c r="AA33" s="3" t="s">
        <v>195</v>
      </c>
      <c r="AB33" s="3"/>
    </row>
    <row r="34" spans="1:28" x14ac:dyDescent="0.3">
      <c r="A34" s="3">
        <v>33</v>
      </c>
      <c r="B34" s="3" t="str">
        <f>"1764415"</f>
        <v>1764415</v>
      </c>
      <c r="C34" s="3">
        <v>40964</v>
      </c>
      <c r="D34" s="3" t="s">
        <v>196</v>
      </c>
      <c r="E34" s="3">
        <v>20518203470</v>
      </c>
      <c r="F34" s="3" t="s">
        <v>197</v>
      </c>
      <c r="G34" s="3" t="s">
        <v>198</v>
      </c>
      <c r="H34" s="3" t="s">
        <v>53</v>
      </c>
      <c r="I34" s="3" t="s">
        <v>53</v>
      </c>
      <c r="J34" s="3" t="s">
        <v>101</v>
      </c>
      <c r="K34" s="3" t="s">
        <v>32</v>
      </c>
      <c r="L34" s="3" t="s">
        <v>61</v>
      </c>
      <c r="M34" s="3"/>
      <c r="N34" s="3"/>
      <c r="O34" s="3"/>
      <c r="P34" s="3"/>
      <c r="Q34" s="3"/>
      <c r="R34" s="3"/>
      <c r="S34" s="3"/>
      <c r="T34" s="3"/>
      <c r="U34" s="3"/>
      <c r="V34" s="3">
        <v>2500</v>
      </c>
      <c r="W34" s="3">
        <v>0</v>
      </c>
      <c r="X34" s="3"/>
      <c r="Y34" s="4">
        <v>39517</v>
      </c>
      <c r="Z34" s="3" t="s">
        <v>34</v>
      </c>
      <c r="AA34" s="3" t="s">
        <v>199</v>
      </c>
      <c r="AB34" s="3"/>
    </row>
    <row r="35" spans="1:28" x14ac:dyDescent="0.3">
      <c r="A35" s="3">
        <v>34</v>
      </c>
      <c r="B35" s="3" t="str">
        <f>"201500109201"</f>
        <v>201500109201</v>
      </c>
      <c r="C35" s="3">
        <v>116298</v>
      </c>
      <c r="D35" s="3" t="s">
        <v>200</v>
      </c>
      <c r="E35" s="3">
        <v>10199309817</v>
      </c>
      <c r="F35" s="3" t="s">
        <v>201</v>
      </c>
      <c r="G35" s="3" t="s">
        <v>202</v>
      </c>
      <c r="H35" s="3" t="s">
        <v>46</v>
      </c>
      <c r="I35" s="3" t="s">
        <v>47</v>
      </c>
      <c r="J35" s="3" t="s">
        <v>47</v>
      </c>
      <c r="K35" s="3" t="s">
        <v>32</v>
      </c>
      <c r="L35" s="3" t="s">
        <v>68</v>
      </c>
      <c r="M35" s="3" t="s">
        <v>68</v>
      </c>
      <c r="N35" s="3"/>
      <c r="O35" s="3"/>
      <c r="P35" s="3"/>
      <c r="Q35" s="3"/>
      <c r="R35" s="3"/>
      <c r="S35" s="3"/>
      <c r="T35" s="3"/>
      <c r="U35" s="3"/>
      <c r="V35" s="3">
        <v>6400</v>
      </c>
      <c r="W35" s="3">
        <v>0</v>
      </c>
      <c r="X35" s="3"/>
      <c r="Y35" s="4">
        <v>42235</v>
      </c>
      <c r="Z35" s="3" t="s">
        <v>34</v>
      </c>
      <c r="AA35" s="3" t="s">
        <v>201</v>
      </c>
      <c r="AB35" s="3"/>
    </row>
    <row r="36" spans="1:28" ht="27.95" x14ac:dyDescent="0.3">
      <c r="A36" s="3">
        <v>35</v>
      </c>
      <c r="B36" s="3" t="str">
        <f>"201200040153"</f>
        <v>201200040153</v>
      </c>
      <c r="C36" s="3">
        <v>45488</v>
      </c>
      <c r="D36" s="3" t="s">
        <v>203</v>
      </c>
      <c r="E36" s="3">
        <v>20544504607</v>
      </c>
      <c r="F36" s="3" t="s">
        <v>204</v>
      </c>
      <c r="G36" s="3" t="s">
        <v>205</v>
      </c>
      <c r="H36" s="3" t="s">
        <v>53</v>
      </c>
      <c r="I36" s="3" t="s">
        <v>53</v>
      </c>
      <c r="J36" s="3" t="s">
        <v>189</v>
      </c>
      <c r="K36" s="3" t="s">
        <v>32</v>
      </c>
      <c r="L36" s="3" t="s">
        <v>206</v>
      </c>
      <c r="M36" s="3"/>
      <c r="N36" s="3"/>
      <c r="O36" s="3"/>
      <c r="P36" s="3"/>
      <c r="Q36" s="3"/>
      <c r="R36" s="3"/>
      <c r="S36" s="3"/>
      <c r="T36" s="3"/>
      <c r="U36" s="3"/>
      <c r="V36" s="3">
        <v>2700</v>
      </c>
      <c r="W36" s="3">
        <v>0</v>
      </c>
      <c r="X36" s="3"/>
      <c r="Y36" s="4">
        <v>40990</v>
      </c>
      <c r="Z36" s="3" t="s">
        <v>34</v>
      </c>
      <c r="AA36" s="3" t="s">
        <v>207</v>
      </c>
      <c r="AB36" s="3"/>
    </row>
    <row r="37" spans="1:28" x14ac:dyDescent="0.3">
      <c r="A37" s="3">
        <v>36</v>
      </c>
      <c r="B37" s="3" t="str">
        <f>"201900095164"</f>
        <v>201900095164</v>
      </c>
      <c r="C37" s="3">
        <v>127520</v>
      </c>
      <c r="D37" s="3" t="s">
        <v>208</v>
      </c>
      <c r="E37" s="3">
        <v>20604820236</v>
      </c>
      <c r="F37" s="3" t="s">
        <v>209</v>
      </c>
      <c r="G37" s="3" t="s">
        <v>210</v>
      </c>
      <c r="H37" s="3" t="s">
        <v>156</v>
      </c>
      <c r="I37" s="3" t="s">
        <v>157</v>
      </c>
      <c r="J37" s="3" t="s">
        <v>158</v>
      </c>
      <c r="K37" s="3" t="s">
        <v>32</v>
      </c>
      <c r="L37" s="3" t="s">
        <v>68</v>
      </c>
      <c r="M37" s="3"/>
      <c r="N37" s="3"/>
      <c r="O37" s="3"/>
      <c r="P37" s="3"/>
      <c r="Q37" s="3"/>
      <c r="R37" s="3"/>
      <c r="S37" s="3"/>
      <c r="T37" s="3"/>
      <c r="U37" s="3"/>
      <c r="V37" s="3">
        <v>3200</v>
      </c>
      <c r="W37" s="3">
        <v>0</v>
      </c>
      <c r="X37" s="3"/>
      <c r="Y37" s="4">
        <v>43635</v>
      </c>
      <c r="Z37" s="3" t="s">
        <v>34</v>
      </c>
      <c r="AA37" s="3" t="s">
        <v>211</v>
      </c>
      <c r="AB37" s="3"/>
    </row>
    <row r="38" spans="1:28" ht="27.95" x14ac:dyDescent="0.3">
      <c r="A38" s="3">
        <v>37</v>
      </c>
      <c r="B38" s="3" t="str">
        <f>"201600143419"</f>
        <v>201600143419</v>
      </c>
      <c r="C38" s="3">
        <v>124240</v>
      </c>
      <c r="D38" s="3" t="s">
        <v>212</v>
      </c>
      <c r="E38" s="3">
        <v>20506151547</v>
      </c>
      <c r="F38" s="3" t="s">
        <v>104</v>
      </c>
      <c r="G38" s="3" t="s">
        <v>213</v>
      </c>
      <c r="H38" s="3" t="s">
        <v>53</v>
      </c>
      <c r="I38" s="3" t="s">
        <v>53</v>
      </c>
      <c r="J38" s="3" t="s">
        <v>214</v>
      </c>
      <c r="K38" s="3" t="s">
        <v>32</v>
      </c>
      <c r="L38" s="3" t="s">
        <v>68</v>
      </c>
      <c r="M38" s="3"/>
      <c r="N38" s="3"/>
      <c r="O38" s="3"/>
      <c r="P38" s="3"/>
      <c r="Q38" s="3"/>
      <c r="R38" s="3"/>
      <c r="S38" s="3"/>
      <c r="T38" s="3"/>
      <c r="U38" s="3"/>
      <c r="V38" s="3">
        <v>3200</v>
      </c>
      <c r="W38" s="3">
        <v>0</v>
      </c>
      <c r="X38" s="3"/>
      <c r="Y38" s="4">
        <v>42664</v>
      </c>
      <c r="Z38" s="3" t="s">
        <v>34</v>
      </c>
      <c r="AA38" s="3" t="s">
        <v>215</v>
      </c>
      <c r="AB38" s="3"/>
    </row>
    <row r="39" spans="1:28" x14ac:dyDescent="0.3">
      <c r="A39" s="3">
        <v>38</v>
      </c>
      <c r="B39" s="3" t="str">
        <f>"202000145578"</f>
        <v>202000145578</v>
      </c>
      <c r="C39" s="3">
        <v>84101</v>
      </c>
      <c r="D39" s="3" t="s">
        <v>216</v>
      </c>
      <c r="E39" s="3">
        <v>20113539594</v>
      </c>
      <c r="F39" s="3" t="s">
        <v>217</v>
      </c>
      <c r="G39" s="3" t="s">
        <v>218</v>
      </c>
      <c r="H39" s="3" t="s">
        <v>219</v>
      </c>
      <c r="I39" s="3" t="s">
        <v>220</v>
      </c>
      <c r="J39" s="3" t="s">
        <v>221</v>
      </c>
      <c r="K39" s="3" t="s">
        <v>32</v>
      </c>
      <c r="L39" s="3" t="s">
        <v>222</v>
      </c>
      <c r="M39" s="3"/>
      <c r="N39" s="3"/>
      <c r="O39" s="3"/>
      <c r="P39" s="3"/>
      <c r="Q39" s="3"/>
      <c r="R39" s="3"/>
      <c r="S39" s="3"/>
      <c r="T39" s="3"/>
      <c r="U39" s="3"/>
      <c r="V39" s="3">
        <v>1800</v>
      </c>
      <c r="W39" s="3">
        <v>0</v>
      </c>
      <c r="X39" s="3"/>
      <c r="Y39" s="4">
        <v>44125</v>
      </c>
      <c r="Z39" s="3" t="s">
        <v>34</v>
      </c>
      <c r="AA39" s="3" t="s">
        <v>223</v>
      </c>
      <c r="AB39" s="3"/>
    </row>
    <row r="40" spans="1:28" x14ac:dyDescent="0.3">
      <c r="A40" s="3">
        <v>39</v>
      </c>
      <c r="B40" s="3" t="str">
        <f>"201500006082"</f>
        <v>201500006082</v>
      </c>
      <c r="C40" s="3">
        <v>113369</v>
      </c>
      <c r="D40" s="3" t="s">
        <v>224</v>
      </c>
      <c r="E40" s="3">
        <v>20541512684</v>
      </c>
      <c r="F40" s="3" t="s">
        <v>225</v>
      </c>
      <c r="G40" s="3" t="s">
        <v>226</v>
      </c>
      <c r="H40" s="3" t="s">
        <v>46</v>
      </c>
      <c r="I40" s="3" t="s">
        <v>47</v>
      </c>
      <c r="J40" s="3" t="s">
        <v>47</v>
      </c>
      <c r="K40" s="3" t="s">
        <v>32</v>
      </c>
      <c r="L40" s="3" t="s">
        <v>33</v>
      </c>
      <c r="M40" s="3"/>
      <c r="N40" s="3"/>
      <c r="O40" s="3"/>
      <c r="P40" s="3"/>
      <c r="Q40" s="3"/>
      <c r="R40" s="3"/>
      <c r="S40" s="3"/>
      <c r="T40" s="3"/>
      <c r="U40" s="3"/>
      <c r="V40" s="3">
        <v>5000</v>
      </c>
      <c r="W40" s="3">
        <v>0</v>
      </c>
      <c r="X40" s="3"/>
      <c r="Y40" s="4">
        <v>42053</v>
      </c>
      <c r="Z40" s="3" t="s">
        <v>34</v>
      </c>
      <c r="AA40" s="3" t="s">
        <v>227</v>
      </c>
      <c r="AB40" s="3"/>
    </row>
    <row r="41" spans="1:28" ht="41.95" x14ac:dyDescent="0.3">
      <c r="A41" s="3">
        <v>40</v>
      </c>
      <c r="B41" s="3" t="str">
        <f>"201800050958"</f>
        <v>201800050958</v>
      </c>
      <c r="C41" s="3">
        <v>95618</v>
      </c>
      <c r="D41" s="3" t="s">
        <v>228</v>
      </c>
      <c r="E41" s="3">
        <v>20511995028</v>
      </c>
      <c r="F41" s="3" t="s">
        <v>229</v>
      </c>
      <c r="G41" s="3" t="s">
        <v>230</v>
      </c>
      <c r="H41" s="3" t="s">
        <v>53</v>
      </c>
      <c r="I41" s="3" t="s">
        <v>53</v>
      </c>
      <c r="J41" s="3" t="s">
        <v>231</v>
      </c>
      <c r="K41" s="3" t="s">
        <v>55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v>3200</v>
      </c>
      <c r="W41" s="3">
        <v>1250</v>
      </c>
      <c r="X41" s="3"/>
      <c r="Y41" s="4">
        <v>43191</v>
      </c>
      <c r="Z41" s="3" t="s">
        <v>34</v>
      </c>
      <c r="AA41" s="3" t="s">
        <v>232</v>
      </c>
      <c r="AB41" s="3"/>
    </row>
    <row r="42" spans="1:28" ht="27.95" x14ac:dyDescent="0.3">
      <c r="A42" s="3">
        <v>41</v>
      </c>
      <c r="B42" s="3" t="str">
        <f>"201800173476"</f>
        <v>201800173476</v>
      </c>
      <c r="C42" s="3">
        <v>137879</v>
      </c>
      <c r="D42" s="3" t="s">
        <v>233</v>
      </c>
      <c r="E42" s="3">
        <v>20336107858</v>
      </c>
      <c r="F42" s="3" t="s">
        <v>234</v>
      </c>
      <c r="G42" s="3" t="s">
        <v>235</v>
      </c>
      <c r="H42" s="3" t="s">
        <v>53</v>
      </c>
      <c r="I42" s="3" t="s">
        <v>53</v>
      </c>
      <c r="J42" s="3" t="s">
        <v>236</v>
      </c>
      <c r="K42" s="3" t="s">
        <v>32</v>
      </c>
      <c r="L42" s="3" t="s">
        <v>68</v>
      </c>
      <c r="M42" s="3"/>
      <c r="N42" s="3"/>
      <c r="O42" s="3"/>
      <c r="P42" s="3"/>
      <c r="Q42" s="3"/>
      <c r="R42" s="3"/>
      <c r="S42" s="3"/>
      <c r="T42" s="3"/>
      <c r="U42" s="3"/>
      <c r="V42" s="3">
        <v>3200</v>
      </c>
      <c r="W42" s="3">
        <v>0</v>
      </c>
      <c r="X42" s="3"/>
      <c r="Y42" s="4">
        <v>43392</v>
      </c>
      <c r="Z42" s="3" t="s">
        <v>34</v>
      </c>
      <c r="AA42" s="3" t="s">
        <v>237</v>
      </c>
      <c r="AB42" s="3"/>
    </row>
    <row r="43" spans="1:28" ht="55.9" x14ac:dyDescent="0.3">
      <c r="A43" s="3">
        <v>42</v>
      </c>
      <c r="B43" s="3" t="str">
        <f>"201700033853"</f>
        <v>201700033853</v>
      </c>
      <c r="C43" s="3">
        <v>95355</v>
      </c>
      <c r="D43" s="3" t="s">
        <v>238</v>
      </c>
      <c r="E43" s="3">
        <v>20345774042</v>
      </c>
      <c r="F43" s="3" t="s">
        <v>239</v>
      </c>
      <c r="G43" s="3" t="s">
        <v>240</v>
      </c>
      <c r="H43" s="3" t="s">
        <v>166</v>
      </c>
      <c r="I43" s="3" t="s">
        <v>166</v>
      </c>
      <c r="J43" s="3" t="s">
        <v>241</v>
      </c>
      <c r="K43" s="3" t="s">
        <v>55</v>
      </c>
      <c r="L43" s="3" t="s">
        <v>33</v>
      </c>
      <c r="M43" s="3"/>
      <c r="N43" s="3"/>
      <c r="O43" s="3"/>
      <c r="P43" s="3"/>
      <c r="Q43" s="3"/>
      <c r="R43" s="3"/>
      <c r="S43" s="3"/>
      <c r="T43" s="3"/>
      <c r="U43" s="3"/>
      <c r="V43" s="3">
        <v>2500</v>
      </c>
      <c r="W43" s="3">
        <v>1250</v>
      </c>
      <c r="X43" s="3"/>
      <c r="Y43" s="4">
        <v>42863</v>
      </c>
      <c r="Z43" s="3" t="s">
        <v>34</v>
      </c>
      <c r="AA43" s="3" t="s">
        <v>242</v>
      </c>
      <c r="AB43" s="3"/>
    </row>
    <row r="44" spans="1:28" ht="41.95" x14ac:dyDescent="0.3">
      <c r="A44" s="3">
        <v>43</v>
      </c>
      <c r="B44" s="3" t="str">
        <f>"201400044692"</f>
        <v>201400044692</v>
      </c>
      <c r="C44" s="3">
        <v>88444</v>
      </c>
      <c r="D44" s="3" t="s">
        <v>243</v>
      </c>
      <c r="E44" s="3">
        <v>20404723392</v>
      </c>
      <c r="F44" s="3" t="s">
        <v>90</v>
      </c>
      <c r="G44" s="3" t="s">
        <v>244</v>
      </c>
      <c r="H44" s="3" t="s">
        <v>31</v>
      </c>
      <c r="I44" s="3" t="s">
        <v>31</v>
      </c>
      <c r="J44" s="3" t="s">
        <v>245</v>
      </c>
      <c r="K44" s="3" t="s">
        <v>32</v>
      </c>
      <c r="L44" s="3" t="s">
        <v>80</v>
      </c>
      <c r="M44" s="3"/>
      <c r="N44" s="3"/>
      <c r="O44" s="3"/>
      <c r="P44" s="3"/>
      <c r="Q44" s="3"/>
      <c r="R44" s="3"/>
      <c r="S44" s="3"/>
      <c r="T44" s="3"/>
      <c r="U44" s="3"/>
      <c r="V44" s="3">
        <v>2000</v>
      </c>
      <c r="W44" s="3">
        <v>0</v>
      </c>
      <c r="X44" s="3"/>
      <c r="Y44" s="4">
        <v>41773</v>
      </c>
      <c r="Z44" s="3" t="s">
        <v>34</v>
      </c>
      <c r="AA44" s="3" t="s">
        <v>246</v>
      </c>
      <c r="AB44" s="3"/>
    </row>
    <row r="45" spans="1:28" ht="27.95" x14ac:dyDescent="0.3">
      <c r="A45" s="3">
        <v>44</v>
      </c>
      <c r="B45" s="3" t="str">
        <f>"201700065424"</f>
        <v>201700065424</v>
      </c>
      <c r="C45" s="3">
        <v>86570</v>
      </c>
      <c r="D45" s="3" t="s">
        <v>247</v>
      </c>
      <c r="E45" s="3">
        <v>20517270297</v>
      </c>
      <c r="F45" s="3" t="s">
        <v>248</v>
      </c>
      <c r="G45" s="3" t="s">
        <v>249</v>
      </c>
      <c r="H45" s="3" t="s">
        <v>53</v>
      </c>
      <c r="I45" s="3" t="s">
        <v>53</v>
      </c>
      <c r="J45" s="3" t="s">
        <v>189</v>
      </c>
      <c r="K45" s="3" t="s">
        <v>55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>
        <v>2500</v>
      </c>
      <c r="W45" s="3">
        <v>0</v>
      </c>
      <c r="X45" s="3"/>
      <c r="Y45" s="4">
        <v>42866</v>
      </c>
      <c r="Z45" s="3" t="s">
        <v>34</v>
      </c>
      <c r="AA45" s="3" t="s">
        <v>250</v>
      </c>
      <c r="AB45" s="3"/>
    </row>
    <row r="46" spans="1:28" ht="27.95" x14ac:dyDescent="0.3">
      <c r="A46" s="3">
        <v>45</v>
      </c>
      <c r="B46" s="3" t="str">
        <f>"201700060591"</f>
        <v>201700060591</v>
      </c>
      <c r="C46" s="3">
        <v>124098</v>
      </c>
      <c r="D46" s="3" t="s">
        <v>251</v>
      </c>
      <c r="E46" s="3">
        <v>20168217723</v>
      </c>
      <c r="F46" s="3" t="s">
        <v>252</v>
      </c>
      <c r="G46" s="3" t="s">
        <v>253</v>
      </c>
      <c r="H46" s="3" t="s">
        <v>53</v>
      </c>
      <c r="I46" s="3" t="s">
        <v>53</v>
      </c>
      <c r="J46" s="3" t="s">
        <v>146</v>
      </c>
      <c r="K46" s="3" t="s">
        <v>32</v>
      </c>
      <c r="L46" s="3" t="s">
        <v>61</v>
      </c>
      <c r="M46" s="3"/>
      <c r="N46" s="3"/>
      <c r="O46" s="3"/>
      <c r="P46" s="3"/>
      <c r="Q46" s="3"/>
      <c r="R46" s="3"/>
      <c r="S46" s="3"/>
      <c r="T46" s="3"/>
      <c r="U46" s="3"/>
      <c r="V46" s="3">
        <v>2500</v>
      </c>
      <c r="W46" s="3">
        <v>0</v>
      </c>
      <c r="X46" s="3"/>
      <c r="Y46" s="4">
        <v>42859</v>
      </c>
      <c r="Z46" s="3" t="s">
        <v>34</v>
      </c>
      <c r="AA46" s="3" t="s">
        <v>254</v>
      </c>
      <c r="AB46" s="3"/>
    </row>
    <row r="47" spans="1:28" ht="55.9" x14ac:dyDescent="0.3">
      <c r="A47" s="3">
        <v>46</v>
      </c>
      <c r="B47" s="3" t="str">
        <f>"201700209759"</f>
        <v>201700209759</v>
      </c>
      <c r="C47" s="3">
        <v>116818</v>
      </c>
      <c r="D47" s="3" t="s">
        <v>255</v>
      </c>
      <c r="E47" s="3">
        <v>20602570089</v>
      </c>
      <c r="F47" s="3" t="s">
        <v>256</v>
      </c>
      <c r="G47" s="3" t="s">
        <v>257</v>
      </c>
      <c r="H47" s="3" t="s">
        <v>181</v>
      </c>
      <c r="I47" s="3" t="s">
        <v>258</v>
      </c>
      <c r="J47" s="3" t="s">
        <v>258</v>
      </c>
      <c r="K47" s="3" t="s">
        <v>32</v>
      </c>
      <c r="L47" s="3" t="s">
        <v>259</v>
      </c>
      <c r="M47" s="3"/>
      <c r="N47" s="3"/>
      <c r="O47" s="3"/>
      <c r="P47" s="3"/>
      <c r="Q47" s="3"/>
      <c r="R47" s="3"/>
      <c r="S47" s="3"/>
      <c r="T47" s="3"/>
      <c r="U47" s="3"/>
      <c r="V47" s="3">
        <v>2700</v>
      </c>
      <c r="W47" s="3">
        <v>0</v>
      </c>
      <c r="X47" s="3"/>
      <c r="Y47" s="4">
        <v>43082</v>
      </c>
      <c r="Z47" s="3" t="s">
        <v>34</v>
      </c>
      <c r="AA47" s="3" t="s">
        <v>260</v>
      </c>
      <c r="AB47" s="3"/>
    </row>
    <row r="48" spans="1:28" ht="27.95" x14ac:dyDescent="0.3">
      <c r="A48" s="3">
        <v>47</v>
      </c>
      <c r="B48" s="3" t="str">
        <f>"201600170076"</f>
        <v>201600170076</v>
      </c>
      <c r="C48" s="3">
        <v>95538</v>
      </c>
      <c r="D48" s="3" t="s">
        <v>261</v>
      </c>
      <c r="E48" s="3">
        <v>20600999622</v>
      </c>
      <c r="F48" s="3" t="s">
        <v>262</v>
      </c>
      <c r="G48" s="3" t="s">
        <v>263</v>
      </c>
      <c r="H48" s="3" t="s">
        <v>53</v>
      </c>
      <c r="I48" s="3" t="s">
        <v>53</v>
      </c>
      <c r="J48" s="3" t="s">
        <v>264</v>
      </c>
      <c r="K48" s="3" t="s">
        <v>32</v>
      </c>
      <c r="L48" s="3" t="s">
        <v>80</v>
      </c>
      <c r="M48" s="3"/>
      <c r="N48" s="3"/>
      <c r="O48" s="3"/>
      <c r="P48" s="3"/>
      <c r="Q48" s="3"/>
      <c r="R48" s="3"/>
      <c r="S48" s="3"/>
      <c r="T48" s="3"/>
      <c r="U48" s="3"/>
      <c r="V48" s="3">
        <v>2000</v>
      </c>
      <c r="W48" s="3">
        <v>0</v>
      </c>
      <c r="X48" s="3"/>
      <c r="Y48" s="4">
        <v>42784</v>
      </c>
      <c r="Z48" s="3" t="s">
        <v>34</v>
      </c>
      <c r="AA48" s="3" t="s">
        <v>265</v>
      </c>
      <c r="AB48" s="3"/>
    </row>
    <row r="49" spans="1:28" ht="27.95" x14ac:dyDescent="0.3">
      <c r="A49" s="3">
        <v>48</v>
      </c>
      <c r="B49" s="3" t="str">
        <f>"201900199210"</f>
        <v>201900199210</v>
      </c>
      <c r="C49" s="3">
        <v>82237</v>
      </c>
      <c r="D49" s="3" t="s">
        <v>266</v>
      </c>
      <c r="E49" s="3">
        <v>20568547463</v>
      </c>
      <c r="F49" s="3" t="s">
        <v>267</v>
      </c>
      <c r="G49" s="3" t="s">
        <v>268</v>
      </c>
      <c r="H49" s="3" t="s">
        <v>46</v>
      </c>
      <c r="I49" s="3" t="s">
        <v>47</v>
      </c>
      <c r="J49" s="3" t="s">
        <v>47</v>
      </c>
      <c r="K49" s="3" t="s">
        <v>32</v>
      </c>
      <c r="L49" s="3" t="s">
        <v>269</v>
      </c>
      <c r="M49" s="3"/>
      <c r="N49" s="3"/>
      <c r="O49" s="3"/>
      <c r="P49" s="3"/>
      <c r="Q49" s="3"/>
      <c r="R49" s="3"/>
      <c r="S49" s="3"/>
      <c r="T49" s="3"/>
      <c r="U49" s="3"/>
      <c r="V49" s="3">
        <v>3500</v>
      </c>
      <c r="W49" s="3">
        <v>0</v>
      </c>
      <c r="X49" s="3"/>
      <c r="Y49" s="4">
        <v>43802</v>
      </c>
      <c r="Z49" s="3" t="s">
        <v>34</v>
      </c>
      <c r="AA49" s="3" t="s">
        <v>270</v>
      </c>
      <c r="AB49" s="3"/>
    </row>
    <row r="50" spans="1:28" ht="27.95" x14ac:dyDescent="0.3">
      <c r="A50" s="3">
        <v>49</v>
      </c>
      <c r="B50" s="3" t="str">
        <f>"201900071304"</f>
        <v>201900071304</v>
      </c>
      <c r="C50" s="3">
        <v>107815</v>
      </c>
      <c r="D50" s="3" t="s">
        <v>271</v>
      </c>
      <c r="E50" s="3">
        <v>10292143601</v>
      </c>
      <c r="F50" s="3" t="s">
        <v>272</v>
      </c>
      <c r="G50" s="3" t="s">
        <v>273</v>
      </c>
      <c r="H50" s="3" t="s">
        <v>85</v>
      </c>
      <c r="I50" s="3" t="s">
        <v>85</v>
      </c>
      <c r="J50" s="3" t="s">
        <v>274</v>
      </c>
      <c r="K50" s="3" t="s">
        <v>32</v>
      </c>
      <c r="L50" s="3" t="s">
        <v>48</v>
      </c>
      <c r="M50" s="3"/>
      <c r="N50" s="3"/>
      <c r="O50" s="3"/>
      <c r="P50" s="3"/>
      <c r="Q50" s="3"/>
      <c r="R50" s="3"/>
      <c r="S50" s="3"/>
      <c r="T50" s="3"/>
      <c r="U50" s="3"/>
      <c r="V50" s="3">
        <v>1500</v>
      </c>
      <c r="W50" s="3">
        <v>0</v>
      </c>
      <c r="X50" s="3"/>
      <c r="Y50" s="4">
        <v>43595</v>
      </c>
      <c r="Z50" s="3" t="s">
        <v>34</v>
      </c>
      <c r="AA50" s="3" t="s">
        <v>272</v>
      </c>
      <c r="AB50" s="3"/>
    </row>
    <row r="51" spans="1:28" x14ac:dyDescent="0.3">
      <c r="A51" s="3">
        <v>50</v>
      </c>
      <c r="B51" s="3" t="str">
        <f>"202000008686"</f>
        <v>202000008686</v>
      </c>
      <c r="C51" s="3">
        <v>19954</v>
      </c>
      <c r="D51" s="3" t="s">
        <v>275</v>
      </c>
      <c r="E51" s="3">
        <v>20547799845</v>
      </c>
      <c r="F51" s="3" t="s">
        <v>276</v>
      </c>
      <c r="G51" s="3" t="s">
        <v>277</v>
      </c>
      <c r="H51" s="3" t="s">
        <v>53</v>
      </c>
      <c r="I51" s="3" t="s">
        <v>53</v>
      </c>
      <c r="J51" s="3" t="s">
        <v>54</v>
      </c>
      <c r="K51" s="3" t="s">
        <v>55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>
        <v>2500</v>
      </c>
      <c r="W51" s="3">
        <v>1000</v>
      </c>
      <c r="X51" s="3"/>
      <c r="Y51" s="4">
        <v>43847</v>
      </c>
      <c r="Z51" s="3" t="s">
        <v>34</v>
      </c>
      <c r="AA51" s="3" t="s">
        <v>195</v>
      </c>
      <c r="AB51" s="3"/>
    </row>
    <row r="52" spans="1:28" x14ac:dyDescent="0.3">
      <c r="A52" s="3">
        <v>51</v>
      </c>
      <c r="B52" s="3" t="str">
        <f>"201800040197"</f>
        <v>201800040197</v>
      </c>
      <c r="C52" s="3">
        <v>84805</v>
      </c>
      <c r="D52" s="3" t="s">
        <v>278</v>
      </c>
      <c r="E52" s="3">
        <v>20511995028</v>
      </c>
      <c r="F52" s="3" t="s">
        <v>229</v>
      </c>
      <c r="G52" s="3" t="s">
        <v>279</v>
      </c>
      <c r="H52" s="3" t="s">
        <v>53</v>
      </c>
      <c r="I52" s="3" t="s">
        <v>53</v>
      </c>
      <c r="J52" s="3" t="s">
        <v>96</v>
      </c>
      <c r="K52" s="3" t="s">
        <v>55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>
        <v>3200</v>
      </c>
      <c r="W52" s="3">
        <v>1250</v>
      </c>
      <c r="X52" s="3"/>
      <c r="Y52" s="4">
        <v>43180</v>
      </c>
      <c r="Z52" s="3" t="s">
        <v>34</v>
      </c>
      <c r="AA52" s="3" t="s">
        <v>280</v>
      </c>
      <c r="AB52" s="3"/>
    </row>
    <row r="53" spans="1:28" x14ac:dyDescent="0.3">
      <c r="A53" s="3">
        <v>52</v>
      </c>
      <c r="B53" s="3" t="str">
        <f>"202000018505"</f>
        <v>202000018505</v>
      </c>
      <c r="C53" s="3">
        <v>122331</v>
      </c>
      <c r="D53" s="3" t="s">
        <v>281</v>
      </c>
      <c r="E53" s="3">
        <v>20362013802</v>
      </c>
      <c r="F53" s="3" t="s">
        <v>282</v>
      </c>
      <c r="G53" s="3" t="s">
        <v>283</v>
      </c>
      <c r="H53" s="3" t="s">
        <v>284</v>
      </c>
      <c r="I53" s="3" t="s">
        <v>284</v>
      </c>
      <c r="J53" s="3" t="s">
        <v>285</v>
      </c>
      <c r="K53" s="3" t="s">
        <v>32</v>
      </c>
      <c r="L53" s="3" t="s">
        <v>61</v>
      </c>
      <c r="M53" s="3"/>
      <c r="N53" s="3"/>
      <c r="O53" s="3"/>
      <c r="P53" s="3"/>
      <c r="Q53" s="3"/>
      <c r="R53" s="3"/>
      <c r="S53" s="3"/>
      <c r="T53" s="3"/>
      <c r="U53" s="3"/>
      <c r="V53" s="3">
        <v>2500</v>
      </c>
      <c r="W53" s="3">
        <v>0</v>
      </c>
      <c r="X53" s="3"/>
      <c r="Y53" s="4">
        <v>43864</v>
      </c>
      <c r="Z53" s="3" t="s">
        <v>34</v>
      </c>
      <c r="AA53" s="3" t="s">
        <v>286</v>
      </c>
      <c r="AB53" s="3"/>
    </row>
    <row r="54" spans="1:28" ht="27.95" x14ac:dyDescent="0.3">
      <c r="A54" s="3">
        <v>53</v>
      </c>
      <c r="B54" s="3" t="str">
        <f>"201700060732"</f>
        <v>201700060732</v>
      </c>
      <c r="C54" s="3">
        <v>87452</v>
      </c>
      <c r="D54" s="3" t="s">
        <v>287</v>
      </c>
      <c r="E54" s="3">
        <v>20601153280</v>
      </c>
      <c r="F54" s="3" t="s">
        <v>288</v>
      </c>
      <c r="G54" s="3" t="s">
        <v>289</v>
      </c>
      <c r="H54" s="3" t="s">
        <v>156</v>
      </c>
      <c r="I54" s="3" t="s">
        <v>157</v>
      </c>
      <c r="J54" s="3" t="s">
        <v>290</v>
      </c>
      <c r="K54" s="3" t="s">
        <v>32</v>
      </c>
      <c r="L54" s="3" t="s">
        <v>291</v>
      </c>
      <c r="M54" s="3" t="s">
        <v>292</v>
      </c>
      <c r="N54" s="3"/>
      <c r="O54" s="3"/>
      <c r="P54" s="3"/>
      <c r="Q54" s="3"/>
      <c r="R54" s="3"/>
      <c r="S54" s="3"/>
      <c r="T54" s="3"/>
      <c r="U54" s="3"/>
      <c r="V54" s="3">
        <v>7500</v>
      </c>
      <c r="W54" s="3">
        <v>0</v>
      </c>
      <c r="X54" s="3"/>
      <c r="Y54" s="4">
        <v>42853</v>
      </c>
      <c r="Z54" s="3" t="s">
        <v>34</v>
      </c>
      <c r="AA54" s="3" t="s">
        <v>293</v>
      </c>
      <c r="AB54" s="3"/>
    </row>
    <row r="55" spans="1:28" ht="27.95" x14ac:dyDescent="0.3">
      <c r="A55" s="3">
        <v>54</v>
      </c>
      <c r="B55" s="3" t="str">
        <f>"201800096623"</f>
        <v>201800096623</v>
      </c>
      <c r="C55" s="3">
        <v>61907</v>
      </c>
      <c r="D55" s="3" t="s">
        <v>294</v>
      </c>
      <c r="E55" s="3">
        <v>20517453618</v>
      </c>
      <c r="F55" s="3" t="s">
        <v>295</v>
      </c>
      <c r="G55" s="3" t="s">
        <v>296</v>
      </c>
      <c r="H55" s="3" t="s">
        <v>39</v>
      </c>
      <c r="I55" s="3" t="s">
        <v>40</v>
      </c>
      <c r="J55" s="3" t="s">
        <v>40</v>
      </c>
      <c r="K55" s="3" t="s">
        <v>32</v>
      </c>
      <c r="L55" s="3" t="s">
        <v>48</v>
      </c>
      <c r="M55" s="3"/>
      <c r="N55" s="3"/>
      <c r="O55" s="3"/>
      <c r="P55" s="3"/>
      <c r="Q55" s="3"/>
      <c r="R55" s="3"/>
      <c r="S55" s="3"/>
      <c r="T55" s="3"/>
      <c r="U55" s="3"/>
      <c r="V55" s="3">
        <v>1500</v>
      </c>
      <c r="W55" s="3">
        <v>0</v>
      </c>
      <c r="X55" s="3"/>
      <c r="Y55" s="4">
        <v>43262</v>
      </c>
      <c r="Z55" s="3" t="s">
        <v>34</v>
      </c>
      <c r="AA55" s="3" t="s">
        <v>297</v>
      </c>
      <c r="AB55" s="3"/>
    </row>
    <row r="56" spans="1:28" ht="41.95" x14ac:dyDescent="0.3">
      <c r="A56" s="3">
        <v>55</v>
      </c>
      <c r="B56" s="3" t="str">
        <f>"201300185422"</f>
        <v>201300185422</v>
      </c>
      <c r="C56" s="3">
        <v>43778</v>
      </c>
      <c r="D56" s="3" t="s">
        <v>298</v>
      </c>
      <c r="E56" s="3">
        <v>20100007348</v>
      </c>
      <c r="F56" s="3" t="s">
        <v>299</v>
      </c>
      <c r="G56" s="3" t="s">
        <v>300</v>
      </c>
      <c r="H56" s="3" t="s">
        <v>85</v>
      </c>
      <c r="I56" s="3" t="s">
        <v>301</v>
      </c>
      <c r="J56" s="3" t="s">
        <v>302</v>
      </c>
      <c r="K56" s="3" t="s">
        <v>32</v>
      </c>
      <c r="L56" s="3" t="s">
        <v>303</v>
      </c>
      <c r="M56" s="3"/>
      <c r="N56" s="3"/>
      <c r="O56" s="3"/>
      <c r="P56" s="3"/>
      <c r="Q56" s="3"/>
      <c r="R56" s="3"/>
      <c r="S56" s="3"/>
      <c r="T56" s="3"/>
      <c r="U56" s="3"/>
      <c r="V56" s="3">
        <v>4000</v>
      </c>
      <c r="W56" s="3">
        <v>0</v>
      </c>
      <c r="X56" s="3"/>
      <c r="Y56" s="4">
        <v>41618</v>
      </c>
      <c r="Z56" s="3" t="s">
        <v>34</v>
      </c>
      <c r="AA56" s="3" t="s">
        <v>304</v>
      </c>
      <c r="AB56" s="3"/>
    </row>
    <row r="57" spans="1:28" ht="27.95" x14ac:dyDescent="0.3">
      <c r="A57" s="3">
        <v>56</v>
      </c>
      <c r="B57" s="3" t="str">
        <f>"201300094964"</f>
        <v>201300094964</v>
      </c>
      <c r="C57" s="3">
        <v>103127</v>
      </c>
      <c r="D57" s="3" t="s">
        <v>305</v>
      </c>
      <c r="E57" s="3">
        <v>20569126224</v>
      </c>
      <c r="F57" s="3" t="s">
        <v>306</v>
      </c>
      <c r="G57" s="3" t="s">
        <v>307</v>
      </c>
      <c r="H57" s="3" t="s">
        <v>156</v>
      </c>
      <c r="I57" s="3" t="s">
        <v>157</v>
      </c>
      <c r="J57" s="3" t="s">
        <v>290</v>
      </c>
      <c r="K57" s="3" t="s">
        <v>32</v>
      </c>
      <c r="L57" s="3" t="s">
        <v>68</v>
      </c>
      <c r="M57" s="3"/>
      <c r="N57" s="3"/>
      <c r="O57" s="3"/>
      <c r="P57" s="3"/>
      <c r="Q57" s="3"/>
      <c r="R57" s="3"/>
      <c r="S57" s="3"/>
      <c r="T57" s="3"/>
      <c r="U57" s="3"/>
      <c r="V57" s="3">
        <v>3200</v>
      </c>
      <c r="W57" s="3">
        <v>0</v>
      </c>
      <c r="X57" s="3"/>
      <c r="Y57" s="4">
        <v>41425</v>
      </c>
      <c r="Z57" s="3" t="s">
        <v>34</v>
      </c>
      <c r="AA57" s="3" t="s">
        <v>308</v>
      </c>
      <c r="AB57" s="3"/>
    </row>
    <row r="58" spans="1:28" ht="27.95" x14ac:dyDescent="0.3">
      <c r="A58" s="3">
        <v>57</v>
      </c>
      <c r="B58" s="3" t="str">
        <f>"1494176"</f>
        <v>1494176</v>
      </c>
      <c r="C58" s="3">
        <v>92856</v>
      </c>
      <c r="D58" s="3" t="s">
        <v>309</v>
      </c>
      <c r="E58" s="3">
        <v>20262254268</v>
      </c>
      <c r="F58" s="3" t="s">
        <v>83</v>
      </c>
      <c r="G58" s="3" t="s">
        <v>310</v>
      </c>
      <c r="H58" s="3" t="s">
        <v>311</v>
      </c>
      <c r="I58" s="3" t="s">
        <v>311</v>
      </c>
      <c r="J58" s="3" t="s">
        <v>311</v>
      </c>
      <c r="K58" s="3" t="s">
        <v>32</v>
      </c>
      <c r="L58" s="3" t="s">
        <v>291</v>
      </c>
      <c r="M58" s="3"/>
      <c r="N58" s="3"/>
      <c r="O58" s="3"/>
      <c r="P58" s="3"/>
      <c r="Q58" s="3"/>
      <c r="R58" s="3"/>
      <c r="S58" s="3"/>
      <c r="T58" s="3"/>
      <c r="U58" s="3"/>
      <c r="V58" s="3">
        <v>4000</v>
      </c>
      <c r="W58" s="3">
        <v>0</v>
      </c>
      <c r="X58" s="3"/>
      <c r="Y58" s="4">
        <v>40750</v>
      </c>
      <c r="Z58" s="3" t="s">
        <v>34</v>
      </c>
      <c r="AA58" s="3" t="s">
        <v>312</v>
      </c>
      <c r="AB58" s="3"/>
    </row>
    <row r="59" spans="1:28" ht="27.95" x14ac:dyDescent="0.3">
      <c r="A59" s="3">
        <v>58</v>
      </c>
      <c r="B59" s="3" t="str">
        <f>"201600142521"</f>
        <v>201600142521</v>
      </c>
      <c r="C59" s="3">
        <v>124196</v>
      </c>
      <c r="D59" s="3" t="s">
        <v>313</v>
      </c>
      <c r="E59" s="3">
        <v>20600762771</v>
      </c>
      <c r="F59" s="3" t="s">
        <v>314</v>
      </c>
      <c r="G59" s="3" t="s">
        <v>315</v>
      </c>
      <c r="H59" s="3" t="s">
        <v>181</v>
      </c>
      <c r="I59" s="3" t="s">
        <v>182</v>
      </c>
      <c r="J59" s="3" t="s">
        <v>316</v>
      </c>
      <c r="K59" s="3" t="s">
        <v>32</v>
      </c>
      <c r="L59" s="3" t="s">
        <v>33</v>
      </c>
      <c r="M59" s="3"/>
      <c r="N59" s="3"/>
      <c r="O59" s="3"/>
      <c r="P59" s="3"/>
      <c r="Q59" s="3"/>
      <c r="R59" s="3"/>
      <c r="S59" s="3"/>
      <c r="T59" s="3"/>
      <c r="U59" s="3"/>
      <c r="V59" s="3">
        <v>5000</v>
      </c>
      <c r="W59" s="3">
        <v>0</v>
      </c>
      <c r="X59" s="3"/>
      <c r="Y59" s="4">
        <v>42667</v>
      </c>
      <c r="Z59" s="3" t="s">
        <v>34</v>
      </c>
      <c r="AA59" s="3" t="s">
        <v>317</v>
      </c>
      <c r="AB59" s="3"/>
    </row>
    <row r="60" spans="1:28" x14ac:dyDescent="0.3">
      <c r="A60" s="3">
        <v>59</v>
      </c>
      <c r="B60" s="3" t="str">
        <f>"201800050908"</f>
        <v>201800050908</v>
      </c>
      <c r="C60" s="3">
        <v>34609</v>
      </c>
      <c r="D60" s="3" t="s">
        <v>318</v>
      </c>
      <c r="E60" s="3">
        <v>20511995028</v>
      </c>
      <c r="F60" s="3" t="s">
        <v>319</v>
      </c>
      <c r="G60" s="3" t="s">
        <v>320</v>
      </c>
      <c r="H60" s="3" t="s">
        <v>53</v>
      </c>
      <c r="I60" s="3" t="s">
        <v>53</v>
      </c>
      <c r="J60" s="3" t="s">
        <v>321</v>
      </c>
      <c r="K60" s="3" t="s">
        <v>55</v>
      </c>
      <c r="L60" s="3" t="s">
        <v>80</v>
      </c>
      <c r="M60" s="3"/>
      <c r="N60" s="3"/>
      <c r="O60" s="3"/>
      <c r="P60" s="3"/>
      <c r="Q60" s="3"/>
      <c r="R60" s="3"/>
      <c r="S60" s="3"/>
      <c r="T60" s="3"/>
      <c r="U60" s="3"/>
      <c r="V60" s="3">
        <v>3200</v>
      </c>
      <c r="W60" s="3">
        <v>1142.4000000000001</v>
      </c>
      <c r="X60" s="3"/>
      <c r="Y60" s="4">
        <v>43192</v>
      </c>
      <c r="Z60" s="3" t="s">
        <v>34</v>
      </c>
      <c r="AA60" s="3" t="s">
        <v>232</v>
      </c>
      <c r="AB60" s="3"/>
    </row>
    <row r="61" spans="1:28" x14ac:dyDescent="0.3">
      <c r="A61" s="3">
        <v>60</v>
      </c>
      <c r="B61" s="3" t="str">
        <f>"202000085801"</f>
        <v>202000085801</v>
      </c>
      <c r="C61" s="3">
        <v>128546</v>
      </c>
      <c r="D61" s="3" t="s">
        <v>322</v>
      </c>
      <c r="E61" s="3">
        <v>20601423899</v>
      </c>
      <c r="F61" s="3" t="s">
        <v>323</v>
      </c>
      <c r="G61" s="3" t="s">
        <v>324</v>
      </c>
      <c r="H61" s="3" t="s">
        <v>53</v>
      </c>
      <c r="I61" s="3" t="s">
        <v>53</v>
      </c>
      <c r="J61" s="3" t="s">
        <v>146</v>
      </c>
      <c r="K61" s="3" t="s">
        <v>32</v>
      </c>
      <c r="L61" s="3" t="s">
        <v>325</v>
      </c>
      <c r="M61" s="3"/>
      <c r="N61" s="3"/>
      <c r="O61" s="3"/>
      <c r="P61" s="3"/>
      <c r="Q61" s="3"/>
      <c r="R61" s="3"/>
      <c r="S61" s="3"/>
      <c r="T61" s="3"/>
      <c r="U61" s="3"/>
      <c r="V61" s="3">
        <v>5200</v>
      </c>
      <c r="W61" s="3">
        <v>3000</v>
      </c>
      <c r="X61" s="3"/>
      <c r="Y61" s="4">
        <v>44048</v>
      </c>
      <c r="Z61" s="3" t="s">
        <v>34</v>
      </c>
      <c r="AA61" s="3" t="s">
        <v>326</v>
      </c>
      <c r="AB61" s="3"/>
    </row>
    <row r="62" spans="1:28" ht="27.95" x14ac:dyDescent="0.3">
      <c r="A62" s="3">
        <v>61</v>
      </c>
      <c r="B62" s="3" t="str">
        <f>"201200073406"</f>
        <v>201200073406</v>
      </c>
      <c r="C62" s="3">
        <v>93239</v>
      </c>
      <c r="D62" s="3" t="s">
        <v>327</v>
      </c>
      <c r="E62" s="3">
        <v>10200684091</v>
      </c>
      <c r="F62" s="3" t="s">
        <v>328</v>
      </c>
      <c r="G62" s="3" t="s">
        <v>329</v>
      </c>
      <c r="H62" s="3" t="s">
        <v>53</v>
      </c>
      <c r="I62" s="3" t="s">
        <v>53</v>
      </c>
      <c r="J62" s="3" t="s">
        <v>264</v>
      </c>
      <c r="K62" s="3" t="s">
        <v>55</v>
      </c>
      <c r="L62" s="3" t="s">
        <v>138</v>
      </c>
      <c r="M62" s="3"/>
      <c r="N62" s="3"/>
      <c r="O62" s="3"/>
      <c r="P62" s="3"/>
      <c r="Q62" s="3"/>
      <c r="R62" s="3"/>
      <c r="S62" s="3"/>
      <c r="T62" s="3"/>
      <c r="U62" s="3"/>
      <c r="V62" s="3">
        <v>3000</v>
      </c>
      <c r="W62" s="3">
        <v>1250</v>
      </c>
      <c r="X62" s="3"/>
      <c r="Y62" s="4">
        <v>41052</v>
      </c>
      <c r="Z62" s="3" t="s">
        <v>34</v>
      </c>
      <c r="AA62" s="3" t="s">
        <v>328</v>
      </c>
      <c r="AB62" s="3"/>
    </row>
    <row r="63" spans="1:28" x14ac:dyDescent="0.3">
      <c r="A63" s="3">
        <v>62</v>
      </c>
      <c r="B63" s="3" t="str">
        <f>"201200177394"</f>
        <v>201200177394</v>
      </c>
      <c r="C63" s="3">
        <v>98516</v>
      </c>
      <c r="D63" s="3" t="s">
        <v>330</v>
      </c>
      <c r="E63" s="3">
        <v>20534359552</v>
      </c>
      <c r="F63" s="3" t="s">
        <v>331</v>
      </c>
      <c r="G63" s="3" t="s">
        <v>332</v>
      </c>
      <c r="H63" s="3" t="s">
        <v>333</v>
      </c>
      <c r="I63" s="3" t="s">
        <v>334</v>
      </c>
      <c r="J63" s="3" t="s">
        <v>335</v>
      </c>
      <c r="K63" s="3" t="s">
        <v>32</v>
      </c>
      <c r="L63" s="3" t="s">
        <v>41</v>
      </c>
      <c r="M63" s="3"/>
      <c r="N63" s="3"/>
      <c r="O63" s="3"/>
      <c r="P63" s="3"/>
      <c r="Q63" s="3"/>
      <c r="R63" s="3"/>
      <c r="S63" s="3"/>
      <c r="T63" s="3"/>
      <c r="U63" s="3"/>
      <c r="V63" s="3">
        <v>3000</v>
      </c>
      <c r="W63" s="3">
        <v>0</v>
      </c>
      <c r="X63" s="3"/>
      <c r="Y63" s="4">
        <v>41179</v>
      </c>
      <c r="Z63" s="3" t="s">
        <v>34</v>
      </c>
      <c r="AA63" s="3" t="s">
        <v>336</v>
      </c>
      <c r="AB63" s="3"/>
    </row>
    <row r="64" spans="1:28" ht="27.95" x14ac:dyDescent="0.3">
      <c r="A64" s="3">
        <v>63</v>
      </c>
      <c r="B64" s="3" t="str">
        <f>"1465462"</f>
        <v>1465462</v>
      </c>
      <c r="C64" s="3">
        <v>90685</v>
      </c>
      <c r="D64" s="3" t="s">
        <v>337</v>
      </c>
      <c r="E64" s="3">
        <v>20522333647</v>
      </c>
      <c r="F64" s="3" t="s">
        <v>338</v>
      </c>
      <c r="G64" s="3" t="s">
        <v>339</v>
      </c>
      <c r="H64" s="3" t="s">
        <v>53</v>
      </c>
      <c r="I64" s="3" t="s">
        <v>53</v>
      </c>
      <c r="J64" s="3" t="s">
        <v>189</v>
      </c>
      <c r="K64" s="3" t="s">
        <v>55</v>
      </c>
      <c r="L64" s="3" t="s">
        <v>33</v>
      </c>
      <c r="M64" s="3"/>
      <c r="N64" s="3"/>
      <c r="O64" s="3"/>
      <c r="P64" s="3"/>
      <c r="Q64" s="3"/>
      <c r="R64" s="3"/>
      <c r="S64" s="3"/>
      <c r="T64" s="3"/>
      <c r="U64" s="3"/>
      <c r="V64" s="3">
        <v>2500</v>
      </c>
      <c r="W64" s="3">
        <v>2250</v>
      </c>
      <c r="X64" s="3"/>
      <c r="Y64" s="4">
        <v>40576</v>
      </c>
      <c r="Z64" s="3" t="s">
        <v>34</v>
      </c>
      <c r="AA64" s="3" t="s">
        <v>340</v>
      </c>
      <c r="AB64" s="3"/>
    </row>
    <row r="65" spans="1:28" x14ac:dyDescent="0.3">
      <c r="A65" s="3">
        <v>64</v>
      </c>
      <c r="B65" s="3" t="str">
        <f>"201900035333"</f>
        <v>201900035333</v>
      </c>
      <c r="C65" s="3">
        <v>84090</v>
      </c>
      <c r="D65" s="3" t="s">
        <v>341</v>
      </c>
      <c r="E65" s="3">
        <v>20118596740</v>
      </c>
      <c r="F65" s="3" t="s">
        <v>342</v>
      </c>
      <c r="G65" s="3" t="s">
        <v>343</v>
      </c>
      <c r="H65" s="3" t="s">
        <v>53</v>
      </c>
      <c r="I65" s="3" t="s">
        <v>53</v>
      </c>
      <c r="J65" s="3" t="s">
        <v>344</v>
      </c>
      <c r="K65" s="3" t="s">
        <v>32</v>
      </c>
      <c r="L65" s="3" t="s">
        <v>68</v>
      </c>
      <c r="M65" s="3"/>
      <c r="N65" s="3"/>
      <c r="O65" s="3"/>
      <c r="P65" s="3"/>
      <c r="Q65" s="3"/>
      <c r="R65" s="3"/>
      <c r="S65" s="3"/>
      <c r="T65" s="3"/>
      <c r="U65" s="3"/>
      <c r="V65" s="3">
        <v>3200</v>
      </c>
      <c r="W65" s="3">
        <v>0</v>
      </c>
      <c r="X65" s="3"/>
      <c r="Y65" s="4">
        <v>43531</v>
      </c>
      <c r="Z65" s="3" t="s">
        <v>34</v>
      </c>
      <c r="AA65" s="3" t="s">
        <v>345</v>
      </c>
      <c r="AB65" s="3"/>
    </row>
    <row r="66" spans="1:28" x14ac:dyDescent="0.3">
      <c r="A66" s="3">
        <v>65</v>
      </c>
      <c r="B66" s="3" t="str">
        <f>"202000106325"</f>
        <v>202000106325</v>
      </c>
      <c r="C66" s="3">
        <v>148220</v>
      </c>
      <c r="D66" s="3" t="s">
        <v>346</v>
      </c>
      <c r="E66" s="3">
        <v>20262254268</v>
      </c>
      <c r="F66" s="3" t="s">
        <v>83</v>
      </c>
      <c r="G66" s="3" t="s">
        <v>347</v>
      </c>
      <c r="H66" s="3" t="s">
        <v>53</v>
      </c>
      <c r="I66" s="3" t="s">
        <v>53</v>
      </c>
      <c r="J66" s="3" t="s">
        <v>115</v>
      </c>
      <c r="K66" s="3" t="s">
        <v>32</v>
      </c>
      <c r="L66" s="3" t="s">
        <v>61</v>
      </c>
      <c r="M66" s="3"/>
      <c r="N66" s="3"/>
      <c r="O66" s="3"/>
      <c r="P66" s="3"/>
      <c r="Q66" s="3"/>
      <c r="R66" s="3"/>
      <c r="S66" s="3"/>
      <c r="T66" s="3"/>
      <c r="U66" s="3"/>
      <c r="V66" s="3">
        <v>2500</v>
      </c>
      <c r="W66" s="3">
        <v>0</v>
      </c>
      <c r="X66" s="3"/>
      <c r="Y66" s="4">
        <v>44063</v>
      </c>
      <c r="Z66" s="3" t="s">
        <v>34</v>
      </c>
      <c r="AA66" s="3" t="s">
        <v>88</v>
      </c>
      <c r="AB66" s="3"/>
    </row>
    <row r="67" spans="1:28" ht="27.95" x14ac:dyDescent="0.3">
      <c r="A67" s="3">
        <v>66</v>
      </c>
      <c r="B67" s="3" t="str">
        <f>"201900147630"</f>
        <v>201900147630</v>
      </c>
      <c r="C67" s="3">
        <v>146487</v>
      </c>
      <c r="D67" s="3" t="s">
        <v>348</v>
      </c>
      <c r="E67" s="3">
        <v>20404723392</v>
      </c>
      <c r="F67" s="3" t="s">
        <v>349</v>
      </c>
      <c r="G67" s="3" t="s">
        <v>350</v>
      </c>
      <c r="H67" s="3" t="s">
        <v>31</v>
      </c>
      <c r="I67" s="3" t="s">
        <v>31</v>
      </c>
      <c r="J67" s="3" t="s">
        <v>31</v>
      </c>
      <c r="K67" s="3" t="s">
        <v>32</v>
      </c>
      <c r="L67" s="3" t="s">
        <v>33</v>
      </c>
      <c r="M67" s="3"/>
      <c r="N67" s="3"/>
      <c r="O67" s="3"/>
      <c r="P67" s="3"/>
      <c r="Q67" s="3"/>
      <c r="R67" s="3"/>
      <c r="S67" s="3"/>
      <c r="T67" s="3"/>
      <c r="U67" s="3"/>
      <c r="V67" s="3">
        <v>5000</v>
      </c>
      <c r="W67" s="3">
        <v>0</v>
      </c>
      <c r="X67" s="3"/>
      <c r="Y67" s="4">
        <v>43721</v>
      </c>
      <c r="Z67" s="3" t="s">
        <v>34</v>
      </c>
      <c r="AA67" s="3" t="s">
        <v>246</v>
      </c>
      <c r="AB67" s="3"/>
    </row>
    <row r="68" spans="1:28" x14ac:dyDescent="0.3">
      <c r="A68" s="3">
        <v>67</v>
      </c>
      <c r="B68" s="3" t="str">
        <f>"202000005349"</f>
        <v>202000005349</v>
      </c>
      <c r="C68" s="3">
        <v>89579</v>
      </c>
      <c r="D68" s="3" t="s">
        <v>351</v>
      </c>
      <c r="E68" s="3">
        <v>20492841014</v>
      </c>
      <c r="F68" s="3" t="s">
        <v>352</v>
      </c>
      <c r="G68" s="3" t="s">
        <v>353</v>
      </c>
      <c r="H68" s="3" t="s">
        <v>53</v>
      </c>
      <c r="I68" s="3" t="s">
        <v>53</v>
      </c>
      <c r="J68" s="3" t="s">
        <v>354</v>
      </c>
      <c r="K68" s="3" t="s">
        <v>55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>
        <v>2500</v>
      </c>
      <c r="W68" s="3">
        <v>1960</v>
      </c>
      <c r="X68" s="3"/>
      <c r="Y68" s="4">
        <v>43846</v>
      </c>
      <c r="Z68" s="3" t="s">
        <v>34</v>
      </c>
      <c r="AA68" s="3" t="s">
        <v>195</v>
      </c>
      <c r="AB68" s="3"/>
    </row>
    <row r="69" spans="1:28" x14ac:dyDescent="0.3">
      <c r="A69" s="3">
        <v>68</v>
      </c>
      <c r="B69" s="3" t="str">
        <f>"201800103740"</f>
        <v>201800103740</v>
      </c>
      <c r="C69" s="3">
        <v>137108</v>
      </c>
      <c r="D69" s="3" t="s">
        <v>355</v>
      </c>
      <c r="E69" s="3">
        <v>20602643850</v>
      </c>
      <c r="F69" s="3" t="s">
        <v>356</v>
      </c>
      <c r="G69" s="3" t="s">
        <v>357</v>
      </c>
      <c r="H69" s="3" t="s">
        <v>333</v>
      </c>
      <c r="I69" s="3" t="s">
        <v>333</v>
      </c>
      <c r="J69" s="3" t="s">
        <v>358</v>
      </c>
      <c r="K69" s="3" t="s">
        <v>32</v>
      </c>
      <c r="L69" s="3"/>
      <c r="M69" s="3"/>
      <c r="N69" s="3" t="s">
        <v>41</v>
      </c>
      <c r="O69" s="3"/>
      <c r="P69" s="3"/>
      <c r="Q69" s="3"/>
      <c r="R69" s="3"/>
      <c r="S69" s="3"/>
      <c r="T69" s="3"/>
      <c r="U69" s="3"/>
      <c r="V69" s="3">
        <v>3000</v>
      </c>
      <c r="W69" s="3">
        <v>0</v>
      </c>
      <c r="X69" s="3"/>
      <c r="Y69" s="4">
        <v>43276</v>
      </c>
      <c r="Z69" s="3" t="s">
        <v>34</v>
      </c>
      <c r="AA69" s="3" t="s">
        <v>359</v>
      </c>
      <c r="AB69" s="3"/>
    </row>
    <row r="70" spans="1:28" x14ac:dyDescent="0.3">
      <c r="A70" s="3">
        <v>69</v>
      </c>
      <c r="B70" s="3" t="str">
        <f>"201900028887"</f>
        <v>201900028887</v>
      </c>
      <c r="C70" s="3">
        <v>141500</v>
      </c>
      <c r="D70" s="3" t="s">
        <v>360</v>
      </c>
      <c r="E70" s="3">
        <v>20262254268</v>
      </c>
      <c r="F70" s="3" t="s">
        <v>83</v>
      </c>
      <c r="G70" s="3" t="s">
        <v>361</v>
      </c>
      <c r="H70" s="3" t="s">
        <v>311</v>
      </c>
      <c r="I70" s="3" t="s">
        <v>311</v>
      </c>
      <c r="J70" s="3" t="s">
        <v>311</v>
      </c>
      <c r="K70" s="3" t="s">
        <v>32</v>
      </c>
      <c r="L70" s="3" t="s">
        <v>33</v>
      </c>
      <c r="M70" s="3"/>
      <c r="N70" s="3"/>
      <c r="O70" s="3"/>
      <c r="P70" s="3"/>
      <c r="Q70" s="3"/>
      <c r="R70" s="3"/>
      <c r="S70" s="3"/>
      <c r="T70" s="3"/>
      <c r="U70" s="3"/>
      <c r="V70" s="3">
        <v>5000</v>
      </c>
      <c r="W70" s="3">
        <v>0</v>
      </c>
      <c r="X70" s="3"/>
      <c r="Y70" s="4">
        <v>43517</v>
      </c>
      <c r="Z70" s="3" t="s">
        <v>34</v>
      </c>
      <c r="AA70" s="3" t="s">
        <v>88</v>
      </c>
      <c r="AB70" s="3"/>
    </row>
    <row r="71" spans="1:28" x14ac:dyDescent="0.3">
      <c r="A71" s="3">
        <v>70</v>
      </c>
      <c r="B71" s="3" t="str">
        <f>"201200219243"</f>
        <v>201200219243</v>
      </c>
      <c r="C71" s="3">
        <v>98312</v>
      </c>
      <c r="D71" s="3" t="s">
        <v>362</v>
      </c>
      <c r="E71" s="3">
        <v>20262254268</v>
      </c>
      <c r="F71" s="3" t="s">
        <v>363</v>
      </c>
      <c r="G71" s="3" t="s">
        <v>364</v>
      </c>
      <c r="H71" s="3" t="s">
        <v>46</v>
      </c>
      <c r="I71" s="3" t="s">
        <v>47</v>
      </c>
      <c r="J71" s="3" t="s">
        <v>365</v>
      </c>
      <c r="K71" s="3" t="s">
        <v>32</v>
      </c>
      <c r="L71" s="3" t="s">
        <v>61</v>
      </c>
      <c r="M71" s="3"/>
      <c r="N71" s="3"/>
      <c r="O71" s="3"/>
      <c r="P71" s="3"/>
      <c r="Q71" s="3"/>
      <c r="R71" s="3"/>
      <c r="S71" s="3"/>
      <c r="T71" s="3"/>
      <c r="U71" s="3"/>
      <c r="V71" s="3">
        <v>2500</v>
      </c>
      <c r="W71" s="3">
        <v>0</v>
      </c>
      <c r="X71" s="3"/>
      <c r="Y71" s="4">
        <v>41288</v>
      </c>
      <c r="Z71" s="3" t="s">
        <v>34</v>
      </c>
      <c r="AA71" s="3" t="s">
        <v>88</v>
      </c>
      <c r="AB71" s="3"/>
    </row>
    <row r="72" spans="1:28" ht="27.95" x14ac:dyDescent="0.3">
      <c r="A72" s="3">
        <v>71</v>
      </c>
      <c r="B72" s="3" t="str">
        <f>"201900115520"</f>
        <v>201900115520</v>
      </c>
      <c r="C72" s="3">
        <v>93284</v>
      </c>
      <c r="D72" s="3" t="s">
        <v>366</v>
      </c>
      <c r="E72" s="3">
        <v>20604178704</v>
      </c>
      <c r="F72" s="3" t="s">
        <v>367</v>
      </c>
      <c r="G72" s="3" t="s">
        <v>368</v>
      </c>
      <c r="H72" s="3" t="s">
        <v>181</v>
      </c>
      <c r="I72" s="3" t="s">
        <v>182</v>
      </c>
      <c r="J72" s="3" t="s">
        <v>182</v>
      </c>
      <c r="K72" s="3" t="s">
        <v>32</v>
      </c>
      <c r="L72" s="3" t="s">
        <v>33</v>
      </c>
      <c r="M72" s="3"/>
      <c r="N72" s="3"/>
      <c r="O72" s="3"/>
      <c r="P72" s="3"/>
      <c r="Q72" s="3"/>
      <c r="R72" s="3"/>
      <c r="S72" s="3"/>
      <c r="T72" s="3"/>
      <c r="U72" s="3"/>
      <c r="V72" s="3">
        <v>5000</v>
      </c>
      <c r="W72" s="3">
        <v>0</v>
      </c>
      <c r="X72" s="3"/>
      <c r="Y72" s="4">
        <v>43664</v>
      </c>
      <c r="Z72" s="3" t="s">
        <v>34</v>
      </c>
      <c r="AA72" s="3" t="s">
        <v>369</v>
      </c>
      <c r="AB72" s="3"/>
    </row>
    <row r="73" spans="1:28" x14ac:dyDescent="0.3">
      <c r="A73" s="3">
        <v>72</v>
      </c>
      <c r="B73" s="3" t="str">
        <f>"201200071314"</f>
        <v>201200071314</v>
      </c>
      <c r="C73" s="3">
        <v>95775</v>
      </c>
      <c r="D73" s="3" t="s">
        <v>370</v>
      </c>
      <c r="E73" s="3">
        <v>20262254268</v>
      </c>
      <c r="F73" s="3" t="s">
        <v>83</v>
      </c>
      <c r="G73" s="3" t="s">
        <v>371</v>
      </c>
      <c r="H73" s="3" t="s">
        <v>219</v>
      </c>
      <c r="I73" s="3" t="s">
        <v>372</v>
      </c>
      <c r="J73" s="3" t="s">
        <v>372</v>
      </c>
      <c r="K73" s="3" t="s">
        <v>32</v>
      </c>
      <c r="L73" s="3" t="s">
        <v>61</v>
      </c>
      <c r="M73" s="3"/>
      <c r="N73" s="3"/>
      <c r="O73" s="3"/>
      <c r="P73" s="3"/>
      <c r="Q73" s="3"/>
      <c r="R73" s="3"/>
      <c r="S73" s="3"/>
      <c r="T73" s="3"/>
      <c r="U73" s="3"/>
      <c r="V73" s="3">
        <v>2500</v>
      </c>
      <c r="W73" s="3">
        <v>0</v>
      </c>
      <c r="X73" s="3"/>
      <c r="Y73" s="4">
        <v>41051</v>
      </c>
      <c r="Z73" s="3" t="s">
        <v>34</v>
      </c>
      <c r="AA73" s="3" t="s">
        <v>88</v>
      </c>
      <c r="AB73" s="3"/>
    </row>
    <row r="74" spans="1:28" ht="27.95" x14ac:dyDescent="0.3">
      <c r="A74" s="3">
        <v>73</v>
      </c>
      <c r="B74" s="3" t="str">
        <f>"201900065196"</f>
        <v>201900065196</v>
      </c>
      <c r="C74" s="3">
        <v>83435</v>
      </c>
      <c r="D74" s="3" t="s">
        <v>373</v>
      </c>
      <c r="E74" s="3">
        <v>20515657119</v>
      </c>
      <c r="F74" s="3" t="s">
        <v>374</v>
      </c>
      <c r="G74" s="3" t="s">
        <v>375</v>
      </c>
      <c r="H74" s="3" t="s">
        <v>53</v>
      </c>
      <c r="I74" s="3" t="s">
        <v>53</v>
      </c>
      <c r="J74" s="3" t="s">
        <v>54</v>
      </c>
      <c r="K74" s="3" t="s">
        <v>55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>
        <v>3000</v>
      </c>
      <c r="W74" s="3">
        <v>4000</v>
      </c>
      <c r="X74" s="3"/>
      <c r="Y74" s="4">
        <v>43578</v>
      </c>
      <c r="Z74" s="3" t="s">
        <v>34</v>
      </c>
      <c r="AA74" s="3" t="s">
        <v>376</v>
      </c>
      <c r="AB74" s="3"/>
    </row>
    <row r="75" spans="1:28" x14ac:dyDescent="0.3">
      <c r="A75" s="3">
        <v>74</v>
      </c>
      <c r="B75" s="3" t="str">
        <f>"201600165430"</f>
        <v>201600165430</v>
      </c>
      <c r="C75" s="3">
        <v>84595</v>
      </c>
      <c r="D75" s="3" t="s">
        <v>377</v>
      </c>
      <c r="E75" s="3">
        <v>20601509921</v>
      </c>
      <c r="F75" s="3" t="s">
        <v>378</v>
      </c>
      <c r="G75" s="3" t="s">
        <v>379</v>
      </c>
      <c r="H75" s="3" t="s">
        <v>31</v>
      </c>
      <c r="I75" s="3" t="s">
        <v>73</v>
      </c>
      <c r="J75" s="3" t="s">
        <v>74</v>
      </c>
      <c r="K75" s="3" t="s">
        <v>32</v>
      </c>
      <c r="L75" s="3" t="s">
        <v>33</v>
      </c>
      <c r="M75" s="3"/>
      <c r="N75" s="3"/>
      <c r="O75" s="3"/>
      <c r="P75" s="3"/>
      <c r="Q75" s="3"/>
      <c r="R75" s="3"/>
      <c r="S75" s="3"/>
      <c r="T75" s="3"/>
      <c r="U75" s="3"/>
      <c r="V75" s="3">
        <v>5000</v>
      </c>
      <c r="W75" s="3">
        <v>0</v>
      </c>
      <c r="X75" s="3"/>
      <c r="Y75" s="4">
        <v>42690</v>
      </c>
      <c r="Z75" s="3" t="s">
        <v>34</v>
      </c>
      <c r="AA75" s="3" t="s">
        <v>380</v>
      </c>
      <c r="AB75" s="3"/>
    </row>
    <row r="76" spans="1:28" ht="27.95" x14ac:dyDescent="0.3">
      <c r="A76" s="3">
        <v>75</v>
      </c>
      <c r="B76" s="3" t="str">
        <f>"201700139660"</f>
        <v>201700139660</v>
      </c>
      <c r="C76" s="3">
        <v>19573</v>
      </c>
      <c r="D76" s="3" t="s">
        <v>381</v>
      </c>
      <c r="E76" s="3">
        <v>20539718658</v>
      </c>
      <c r="F76" s="3" t="s">
        <v>382</v>
      </c>
      <c r="G76" s="3" t="s">
        <v>383</v>
      </c>
      <c r="H76" s="3" t="s">
        <v>181</v>
      </c>
      <c r="I76" s="3" t="s">
        <v>182</v>
      </c>
      <c r="J76" s="3" t="s">
        <v>384</v>
      </c>
      <c r="K76" s="3" t="s">
        <v>32</v>
      </c>
      <c r="L76" s="3" t="s">
        <v>80</v>
      </c>
      <c r="M76" s="3"/>
      <c r="N76" s="3"/>
      <c r="O76" s="3"/>
      <c r="P76" s="3"/>
      <c r="Q76" s="3"/>
      <c r="R76" s="3"/>
      <c r="S76" s="3"/>
      <c r="T76" s="3"/>
      <c r="U76" s="3"/>
      <c r="V76" s="3">
        <v>2000</v>
      </c>
      <c r="W76" s="3">
        <v>0</v>
      </c>
      <c r="X76" s="3"/>
      <c r="Y76" s="4">
        <v>42983</v>
      </c>
      <c r="Z76" s="3" t="s">
        <v>34</v>
      </c>
      <c r="AA76" s="3" t="s">
        <v>385</v>
      </c>
      <c r="AB76" s="3"/>
    </row>
    <row r="77" spans="1:28" ht="41.95" x14ac:dyDescent="0.3">
      <c r="A77" s="3">
        <v>76</v>
      </c>
      <c r="B77" s="3" t="str">
        <f>"201700081050"</f>
        <v>201700081050</v>
      </c>
      <c r="C77" s="3">
        <v>127967</v>
      </c>
      <c r="D77" s="3" t="s">
        <v>386</v>
      </c>
      <c r="E77" s="3">
        <v>20600607309</v>
      </c>
      <c r="F77" s="3" t="s">
        <v>387</v>
      </c>
      <c r="G77" s="3" t="s">
        <v>388</v>
      </c>
      <c r="H77" s="3" t="s">
        <v>53</v>
      </c>
      <c r="I77" s="3" t="s">
        <v>53</v>
      </c>
      <c r="J77" s="3" t="s">
        <v>389</v>
      </c>
      <c r="K77" s="3" t="s">
        <v>32</v>
      </c>
      <c r="L77" s="3" t="s">
        <v>68</v>
      </c>
      <c r="M77" s="3"/>
      <c r="N77" s="3"/>
      <c r="O77" s="3"/>
      <c r="P77" s="3"/>
      <c r="Q77" s="3"/>
      <c r="R77" s="3"/>
      <c r="S77" s="3"/>
      <c r="T77" s="3"/>
      <c r="U77" s="3"/>
      <c r="V77" s="3">
        <v>3200</v>
      </c>
      <c r="W77" s="3">
        <v>0</v>
      </c>
      <c r="X77" s="3"/>
      <c r="Y77" s="4">
        <v>42906</v>
      </c>
      <c r="Z77" s="3" t="s">
        <v>34</v>
      </c>
      <c r="AA77" s="3" t="s">
        <v>390</v>
      </c>
      <c r="AB77" s="3"/>
    </row>
    <row r="78" spans="1:28" ht="27.95" x14ac:dyDescent="0.3">
      <c r="A78" s="3">
        <v>77</v>
      </c>
      <c r="B78" s="3" t="str">
        <f>"201900174916"</f>
        <v>201900174916</v>
      </c>
      <c r="C78" s="3">
        <v>133902</v>
      </c>
      <c r="D78" s="3" t="s">
        <v>391</v>
      </c>
      <c r="E78" s="3">
        <v>20603221509</v>
      </c>
      <c r="F78" s="3" t="s">
        <v>392</v>
      </c>
      <c r="G78" s="3" t="s">
        <v>393</v>
      </c>
      <c r="H78" s="3" t="s">
        <v>53</v>
      </c>
      <c r="I78" s="3" t="s">
        <v>394</v>
      </c>
      <c r="J78" s="3" t="s">
        <v>395</v>
      </c>
      <c r="K78" s="3" t="s">
        <v>32</v>
      </c>
      <c r="L78" s="3" t="s">
        <v>396</v>
      </c>
      <c r="M78" s="3"/>
      <c r="N78" s="3"/>
      <c r="O78" s="3"/>
      <c r="P78" s="3"/>
      <c r="Q78" s="3"/>
      <c r="R78" s="3"/>
      <c r="S78" s="3"/>
      <c r="T78" s="3"/>
      <c r="U78" s="3"/>
      <c r="V78" s="3">
        <v>4300</v>
      </c>
      <c r="W78" s="3">
        <v>0</v>
      </c>
      <c r="X78" s="3"/>
      <c r="Y78" s="4">
        <v>43765</v>
      </c>
      <c r="Z78" s="3" t="s">
        <v>34</v>
      </c>
      <c r="AA78" s="3" t="s">
        <v>397</v>
      </c>
      <c r="AB78" s="3"/>
    </row>
    <row r="79" spans="1:28" x14ac:dyDescent="0.3">
      <c r="A79" s="3">
        <v>78</v>
      </c>
      <c r="B79" s="3" t="str">
        <f>"201800011443"</f>
        <v>201800011443</v>
      </c>
      <c r="C79" s="3">
        <v>134156</v>
      </c>
      <c r="D79" s="3" t="s">
        <v>398</v>
      </c>
      <c r="E79" s="3">
        <v>20601967384</v>
      </c>
      <c r="F79" s="3" t="s">
        <v>399</v>
      </c>
      <c r="G79" s="3" t="s">
        <v>400</v>
      </c>
      <c r="H79" s="3" t="s">
        <v>53</v>
      </c>
      <c r="I79" s="3" t="s">
        <v>53</v>
      </c>
      <c r="J79" s="3" t="s">
        <v>146</v>
      </c>
      <c r="K79" s="3" t="s">
        <v>32</v>
      </c>
      <c r="L79" s="3" t="s">
        <v>159</v>
      </c>
      <c r="M79" s="3"/>
      <c r="N79" s="3"/>
      <c r="O79" s="3"/>
      <c r="P79" s="3"/>
      <c r="Q79" s="3"/>
      <c r="R79" s="3"/>
      <c r="S79" s="3"/>
      <c r="T79" s="3"/>
      <c r="U79" s="3"/>
      <c r="V79" s="3">
        <v>8000</v>
      </c>
      <c r="W79" s="3">
        <v>0</v>
      </c>
      <c r="X79" s="3"/>
      <c r="Y79" s="4">
        <v>43124</v>
      </c>
      <c r="Z79" s="3" t="s">
        <v>34</v>
      </c>
      <c r="AA79" s="3" t="s">
        <v>401</v>
      </c>
      <c r="AB79" s="3"/>
    </row>
    <row r="80" spans="1:28" x14ac:dyDescent="0.3">
      <c r="A80" s="3">
        <v>79</v>
      </c>
      <c r="B80" s="3" t="str">
        <f>"201900031215"</f>
        <v>201900031215</v>
      </c>
      <c r="C80" s="3">
        <v>141548</v>
      </c>
      <c r="D80" s="3" t="s">
        <v>402</v>
      </c>
      <c r="E80" s="3">
        <v>20604183597</v>
      </c>
      <c r="F80" s="3" t="s">
        <v>403</v>
      </c>
      <c r="G80" s="3" t="s">
        <v>404</v>
      </c>
      <c r="H80" s="3" t="s">
        <v>53</v>
      </c>
      <c r="I80" s="3" t="s">
        <v>53</v>
      </c>
      <c r="J80" s="3" t="s">
        <v>115</v>
      </c>
      <c r="K80" s="3" t="s">
        <v>32</v>
      </c>
      <c r="L80" s="3" t="s">
        <v>33</v>
      </c>
      <c r="M80" s="3"/>
      <c r="N80" s="3"/>
      <c r="O80" s="3"/>
      <c r="P80" s="3"/>
      <c r="Q80" s="3"/>
      <c r="R80" s="3"/>
      <c r="S80" s="3"/>
      <c r="T80" s="3"/>
      <c r="U80" s="3"/>
      <c r="V80" s="3">
        <v>5000</v>
      </c>
      <c r="W80" s="3">
        <v>0</v>
      </c>
      <c r="X80" s="3"/>
      <c r="Y80" s="4">
        <v>43538</v>
      </c>
      <c r="Z80" s="3" t="s">
        <v>34</v>
      </c>
      <c r="AA80" s="3" t="s">
        <v>405</v>
      </c>
      <c r="AB80" s="3"/>
    </row>
    <row r="81" spans="1:28" ht="27.95" x14ac:dyDescent="0.3">
      <c r="A81" s="3">
        <v>80</v>
      </c>
      <c r="B81" s="3" t="str">
        <f>"201800032982"</f>
        <v>201800032982</v>
      </c>
      <c r="C81" s="3">
        <v>134741</v>
      </c>
      <c r="D81" s="3" t="s">
        <v>406</v>
      </c>
      <c r="E81" s="3">
        <v>20602144233</v>
      </c>
      <c r="F81" s="3" t="s">
        <v>407</v>
      </c>
      <c r="G81" s="3" t="s">
        <v>408</v>
      </c>
      <c r="H81" s="3" t="s">
        <v>46</v>
      </c>
      <c r="I81" s="3" t="s">
        <v>409</v>
      </c>
      <c r="J81" s="3" t="s">
        <v>410</v>
      </c>
      <c r="K81" s="3" t="s">
        <v>32</v>
      </c>
      <c r="L81" s="3" t="s">
        <v>33</v>
      </c>
      <c r="M81" s="3"/>
      <c r="N81" s="3"/>
      <c r="O81" s="3"/>
      <c r="P81" s="3"/>
      <c r="Q81" s="3"/>
      <c r="R81" s="3"/>
      <c r="S81" s="3"/>
      <c r="T81" s="3"/>
      <c r="U81" s="3"/>
      <c r="V81" s="3">
        <v>5000</v>
      </c>
      <c r="W81" s="3">
        <v>0</v>
      </c>
      <c r="X81" s="3"/>
      <c r="Y81" s="4">
        <v>43160</v>
      </c>
      <c r="Z81" s="3" t="s">
        <v>34</v>
      </c>
      <c r="AA81" s="3" t="s">
        <v>411</v>
      </c>
      <c r="AB81" s="3"/>
    </row>
    <row r="82" spans="1:28" x14ac:dyDescent="0.3">
      <c r="A82" s="3">
        <v>81</v>
      </c>
      <c r="B82" s="3" t="str">
        <f>"1890949"</f>
        <v>1890949</v>
      </c>
      <c r="C82" s="3">
        <v>83593</v>
      </c>
      <c r="D82" s="3" t="s">
        <v>412</v>
      </c>
      <c r="E82" s="3">
        <v>20262254268</v>
      </c>
      <c r="F82" s="3" t="s">
        <v>363</v>
      </c>
      <c r="G82" s="3" t="s">
        <v>413</v>
      </c>
      <c r="H82" s="3" t="s">
        <v>85</v>
      </c>
      <c r="I82" s="3" t="s">
        <v>85</v>
      </c>
      <c r="J82" s="3" t="s">
        <v>414</v>
      </c>
      <c r="K82" s="3" t="s">
        <v>32</v>
      </c>
      <c r="L82" s="3" t="s">
        <v>61</v>
      </c>
      <c r="M82" s="3"/>
      <c r="N82" s="3"/>
      <c r="O82" s="3"/>
      <c r="P82" s="3"/>
      <c r="Q82" s="3"/>
      <c r="R82" s="3"/>
      <c r="S82" s="3"/>
      <c r="T82" s="3"/>
      <c r="U82" s="3"/>
      <c r="V82" s="3">
        <v>3000</v>
      </c>
      <c r="W82" s="3">
        <v>0</v>
      </c>
      <c r="X82" s="3"/>
      <c r="Y82" s="4">
        <v>39967</v>
      </c>
      <c r="Z82" s="3" t="s">
        <v>34</v>
      </c>
      <c r="AA82" s="3" t="s">
        <v>415</v>
      </c>
      <c r="AB82" s="3"/>
    </row>
    <row r="83" spans="1:28" ht="27.95" x14ac:dyDescent="0.3">
      <c r="A83" s="3">
        <v>82</v>
      </c>
      <c r="B83" s="3" t="str">
        <f>"1442146"</f>
        <v>1442146</v>
      </c>
      <c r="C83" s="3">
        <v>86099</v>
      </c>
      <c r="D83" s="3" t="s">
        <v>416</v>
      </c>
      <c r="E83" s="3">
        <v>20100007348</v>
      </c>
      <c r="F83" s="3" t="s">
        <v>299</v>
      </c>
      <c r="G83" s="3" t="s">
        <v>417</v>
      </c>
      <c r="H83" s="3" t="s">
        <v>85</v>
      </c>
      <c r="I83" s="3" t="s">
        <v>85</v>
      </c>
      <c r="J83" s="3" t="s">
        <v>123</v>
      </c>
      <c r="K83" s="3" t="s">
        <v>32</v>
      </c>
      <c r="L83" s="3" t="s">
        <v>80</v>
      </c>
      <c r="M83" s="3"/>
      <c r="N83" s="3"/>
      <c r="O83" s="3"/>
      <c r="P83" s="3"/>
      <c r="Q83" s="3"/>
      <c r="R83" s="3"/>
      <c r="S83" s="3"/>
      <c r="T83" s="3"/>
      <c r="U83" s="3"/>
      <c r="V83" s="3">
        <v>2000</v>
      </c>
      <c r="W83" s="3">
        <v>0</v>
      </c>
      <c r="X83" s="3"/>
      <c r="Y83" s="4">
        <v>40515</v>
      </c>
      <c r="Z83" s="3" t="s">
        <v>34</v>
      </c>
      <c r="AA83" s="3" t="s">
        <v>304</v>
      </c>
      <c r="AB83" s="3"/>
    </row>
    <row r="84" spans="1:28" x14ac:dyDescent="0.3">
      <c r="A84" s="3">
        <v>83</v>
      </c>
      <c r="B84" s="3" t="str">
        <f>"201800031374"</f>
        <v>201800031374</v>
      </c>
      <c r="C84" s="3">
        <v>134688</v>
      </c>
      <c r="D84" s="3" t="s">
        <v>418</v>
      </c>
      <c r="E84" s="3">
        <v>20262254268</v>
      </c>
      <c r="F84" s="3" t="s">
        <v>419</v>
      </c>
      <c r="G84" s="3" t="s">
        <v>420</v>
      </c>
      <c r="H84" s="3" t="s">
        <v>85</v>
      </c>
      <c r="I84" s="3" t="s">
        <v>85</v>
      </c>
      <c r="J84" s="3" t="s">
        <v>414</v>
      </c>
      <c r="K84" s="3" t="s">
        <v>32</v>
      </c>
      <c r="L84" s="3" t="s">
        <v>80</v>
      </c>
      <c r="M84" s="3"/>
      <c r="N84" s="3"/>
      <c r="O84" s="3"/>
      <c r="P84" s="3"/>
      <c r="Q84" s="3"/>
      <c r="R84" s="3"/>
      <c r="S84" s="3"/>
      <c r="T84" s="3"/>
      <c r="U84" s="3"/>
      <c r="V84" s="3">
        <v>2000</v>
      </c>
      <c r="W84" s="3">
        <v>0</v>
      </c>
      <c r="X84" s="3"/>
      <c r="Y84" s="4">
        <v>43154</v>
      </c>
      <c r="Z84" s="3" t="s">
        <v>34</v>
      </c>
      <c r="AA84" s="3" t="s">
        <v>88</v>
      </c>
      <c r="AB84" s="3"/>
    </row>
    <row r="85" spans="1:28" x14ac:dyDescent="0.3">
      <c r="A85" s="3">
        <v>84</v>
      </c>
      <c r="B85" s="3" t="str">
        <f>"1705930"</f>
        <v>1705930</v>
      </c>
      <c r="C85" s="3">
        <v>6490</v>
      </c>
      <c r="D85" s="3" t="s">
        <v>421</v>
      </c>
      <c r="E85" s="3">
        <v>20333526469</v>
      </c>
      <c r="F85" s="3" t="s">
        <v>422</v>
      </c>
      <c r="G85" s="3" t="s">
        <v>423</v>
      </c>
      <c r="H85" s="3" t="s">
        <v>53</v>
      </c>
      <c r="I85" s="3" t="s">
        <v>53</v>
      </c>
      <c r="J85" s="3" t="s">
        <v>389</v>
      </c>
      <c r="K85" s="3" t="s">
        <v>32</v>
      </c>
      <c r="L85" s="3" t="s">
        <v>424</v>
      </c>
      <c r="M85" s="3"/>
      <c r="N85" s="3"/>
      <c r="O85" s="3"/>
      <c r="P85" s="3"/>
      <c r="Q85" s="3"/>
      <c r="R85" s="3"/>
      <c r="S85" s="3"/>
      <c r="T85" s="3"/>
      <c r="U85" s="3"/>
      <c r="V85" s="3">
        <v>2642</v>
      </c>
      <c r="W85" s="3">
        <v>0</v>
      </c>
      <c r="X85" s="3"/>
      <c r="Y85" s="4">
        <v>39279</v>
      </c>
      <c r="Z85" s="3" t="s">
        <v>34</v>
      </c>
      <c r="AA85" s="3" t="s">
        <v>425</v>
      </c>
      <c r="AB85" s="3"/>
    </row>
    <row r="86" spans="1:28" ht="27.95" x14ac:dyDescent="0.3">
      <c r="A86" s="3">
        <v>85</v>
      </c>
      <c r="B86" s="3" t="str">
        <f>"201700149956"</f>
        <v>201700149956</v>
      </c>
      <c r="C86" s="3">
        <v>114139</v>
      </c>
      <c r="D86" s="3" t="s">
        <v>426</v>
      </c>
      <c r="E86" s="3">
        <v>20506736341</v>
      </c>
      <c r="F86" s="3" t="s">
        <v>427</v>
      </c>
      <c r="G86" s="3" t="s">
        <v>428</v>
      </c>
      <c r="H86" s="3" t="s">
        <v>53</v>
      </c>
      <c r="I86" s="3" t="s">
        <v>53</v>
      </c>
      <c r="J86" s="3" t="s">
        <v>389</v>
      </c>
      <c r="K86" s="3" t="s">
        <v>55</v>
      </c>
      <c r="L86" s="3" t="s">
        <v>68</v>
      </c>
      <c r="M86" s="3"/>
      <c r="N86" s="3"/>
      <c r="O86" s="3"/>
      <c r="P86" s="3"/>
      <c r="Q86" s="3"/>
      <c r="R86" s="3"/>
      <c r="S86" s="3"/>
      <c r="T86" s="3"/>
      <c r="U86" s="3"/>
      <c r="V86" s="3">
        <v>3200</v>
      </c>
      <c r="W86" s="3">
        <v>3950</v>
      </c>
      <c r="X86" s="3"/>
      <c r="Y86" s="4">
        <v>42997</v>
      </c>
      <c r="Z86" s="3" t="s">
        <v>34</v>
      </c>
      <c r="AA86" s="3" t="s">
        <v>429</v>
      </c>
      <c r="AB86" s="3"/>
    </row>
    <row r="87" spans="1:28" ht="27.95" x14ac:dyDescent="0.3">
      <c r="A87" s="3">
        <v>86</v>
      </c>
      <c r="B87" s="3" t="str">
        <f>"202000002668"</f>
        <v>202000002668</v>
      </c>
      <c r="C87" s="3">
        <v>148629</v>
      </c>
      <c r="D87" s="3" t="s">
        <v>430</v>
      </c>
      <c r="E87" s="3">
        <v>20605506314</v>
      </c>
      <c r="F87" s="3" t="s">
        <v>431</v>
      </c>
      <c r="G87" s="3" t="s">
        <v>432</v>
      </c>
      <c r="H87" s="3" t="s">
        <v>333</v>
      </c>
      <c r="I87" s="3" t="s">
        <v>334</v>
      </c>
      <c r="J87" s="3" t="s">
        <v>335</v>
      </c>
      <c r="K87" s="3" t="s">
        <v>32</v>
      </c>
      <c r="L87" s="3" t="s">
        <v>433</v>
      </c>
      <c r="M87" s="3"/>
      <c r="N87" s="3"/>
      <c r="O87" s="3"/>
      <c r="P87" s="3"/>
      <c r="Q87" s="3"/>
      <c r="R87" s="3"/>
      <c r="S87" s="3"/>
      <c r="T87" s="3"/>
      <c r="U87" s="3"/>
      <c r="V87" s="3">
        <v>2800</v>
      </c>
      <c r="W87" s="3">
        <v>0</v>
      </c>
      <c r="X87" s="3"/>
      <c r="Y87" s="4">
        <v>43838</v>
      </c>
      <c r="Z87" s="3" t="s">
        <v>34</v>
      </c>
      <c r="AA87" s="3" t="s">
        <v>434</v>
      </c>
      <c r="AB87" s="3"/>
    </row>
    <row r="88" spans="1:28" ht="27.95" x14ac:dyDescent="0.3">
      <c r="A88" s="3">
        <v>87</v>
      </c>
      <c r="B88" s="3" t="str">
        <f>"202000142915"</f>
        <v>202000142915</v>
      </c>
      <c r="C88" s="3">
        <v>16309</v>
      </c>
      <c r="D88" s="3" t="s">
        <v>435</v>
      </c>
      <c r="E88" s="3">
        <v>20606337427</v>
      </c>
      <c r="F88" s="3" t="s">
        <v>436</v>
      </c>
      <c r="G88" s="3" t="s">
        <v>437</v>
      </c>
      <c r="H88" s="3" t="s">
        <v>181</v>
      </c>
      <c r="I88" s="3" t="s">
        <v>182</v>
      </c>
      <c r="J88" s="3" t="s">
        <v>438</v>
      </c>
      <c r="K88" s="3" t="s">
        <v>32</v>
      </c>
      <c r="L88" s="3" t="s">
        <v>439</v>
      </c>
      <c r="M88" s="3"/>
      <c r="N88" s="3"/>
      <c r="O88" s="3"/>
      <c r="P88" s="3"/>
      <c r="Q88" s="3"/>
      <c r="R88" s="3"/>
      <c r="S88" s="3"/>
      <c r="T88" s="3"/>
      <c r="U88" s="3"/>
      <c r="V88" s="3">
        <v>10000</v>
      </c>
      <c r="W88" s="3">
        <v>0</v>
      </c>
      <c r="X88" s="3"/>
      <c r="Y88" s="4">
        <v>44121</v>
      </c>
      <c r="Z88" s="3" t="s">
        <v>34</v>
      </c>
      <c r="AA88" s="3" t="s">
        <v>440</v>
      </c>
      <c r="AB88" s="3"/>
    </row>
    <row r="89" spans="1:28" ht="27.95" x14ac:dyDescent="0.3">
      <c r="A89" s="3">
        <v>88</v>
      </c>
      <c r="B89" s="3" t="str">
        <f>"201800001422"</f>
        <v>201800001422</v>
      </c>
      <c r="C89" s="3">
        <v>133885</v>
      </c>
      <c r="D89" s="3" t="s">
        <v>441</v>
      </c>
      <c r="E89" s="3">
        <v>20602728359</v>
      </c>
      <c r="F89" s="3" t="s">
        <v>442</v>
      </c>
      <c r="G89" s="3" t="s">
        <v>443</v>
      </c>
      <c r="H89" s="3" t="s">
        <v>31</v>
      </c>
      <c r="I89" s="3" t="s">
        <v>31</v>
      </c>
      <c r="J89" s="3" t="s">
        <v>444</v>
      </c>
      <c r="K89" s="3" t="s">
        <v>32</v>
      </c>
      <c r="L89" s="3"/>
      <c r="M89" s="3"/>
      <c r="N89" s="3" t="s">
        <v>33</v>
      </c>
      <c r="O89" s="3"/>
      <c r="P89" s="3"/>
      <c r="Q89" s="3"/>
      <c r="R89" s="3"/>
      <c r="S89" s="3"/>
      <c r="T89" s="3"/>
      <c r="U89" s="3"/>
      <c r="V89" s="3">
        <v>5000</v>
      </c>
      <c r="W89" s="3">
        <v>0</v>
      </c>
      <c r="X89" s="3"/>
      <c r="Y89" s="4">
        <v>43108</v>
      </c>
      <c r="Z89" s="3" t="s">
        <v>34</v>
      </c>
      <c r="AA89" s="3" t="s">
        <v>445</v>
      </c>
      <c r="AB89" s="3"/>
    </row>
    <row r="90" spans="1:28" x14ac:dyDescent="0.3">
      <c r="A90" s="3">
        <v>89</v>
      </c>
      <c r="B90" s="3" t="str">
        <f>"201700025909"</f>
        <v>201700025909</v>
      </c>
      <c r="C90" s="3">
        <v>125485</v>
      </c>
      <c r="D90" s="3" t="s">
        <v>446</v>
      </c>
      <c r="E90" s="3">
        <v>10218464489</v>
      </c>
      <c r="F90" s="3" t="s">
        <v>447</v>
      </c>
      <c r="G90" s="3" t="s">
        <v>448</v>
      </c>
      <c r="H90" s="3" t="s">
        <v>333</v>
      </c>
      <c r="I90" s="3" t="s">
        <v>334</v>
      </c>
      <c r="J90" s="3" t="s">
        <v>449</v>
      </c>
      <c r="K90" s="3" t="s">
        <v>32</v>
      </c>
      <c r="L90" s="3" t="s">
        <v>68</v>
      </c>
      <c r="M90" s="3"/>
      <c r="N90" s="3"/>
      <c r="O90" s="3"/>
      <c r="P90" s="3"/>
      <c r="Q90" s="3"/>
      <c r="R90" s="3"/>
      <c r="S90" s="3"/>
      <c r="T90" s="3"/>
      <c r="U90" s="3"/>
      <c r="V90" s="3">
        <v>3200</v>
      </c>
      <c r="W90" s="3">
        <v>0</v>
      </c>
      <c r="X90" s="3"/>
      <c r="Y90" s="4">
        <v>42803</v>
      </c>
      <c r="Z90" s="3" t="s">
        <v>34</v>
      </c>
      <c r="AA90" s="3" t="s">
        <v>450</v>
      </c>
      <c r="AB90" s="3"/>
    </row>
    <row r="91" spans="1:28" ht="27.95" x14ac:dyDescent="0.3">
      <c r="A91" s="3">
        <v>90</v>
      </c>
      <c r="B91" s="3" t="str">
        <f>"201500045497"</f>
        <v>201500045497</v>
      </c>
      <c r="C91" s="3">
        <v>114085</v>
      </c>
      <c r="D91" s="3" t="s">
        <v>451</v>
      </c>
      <c r="E91" s="3">
        <v>20394036766</v>
      </c>
      <c r="F91" s="3" t="s">
        <v>452</v>
      </c>
      <c r="G91" s="3" t="s">
        <v>453</v>
      </c>
      <c r="H91" s="3" t="s">
        <v>454</v>
      </c>
      <c r="I91" s="3" t="s">
        <v>455</v>
      </c>
      <c r="J91" s="3" t="s">
        <v>456</v>
      </c>
      <c r="K91" s="3" t="s">
        <v>32</v>
      </c>
      <c r="L91" s="3" t="s">
        <v>457</v>
      </c>
      <c r="M91" s="3"/>
      <c r="N91" s="3"/>
      <c r="O91" s="3"/>
      <c r="P91" s="3"/>
      <c r="Q91" s="3"/>
      <c r="R91" s="3"/>
      <c r="S91" s="3"/>
      <c r="T91" s="3"/>
      <c r="U91" s="3"/>
      <c r="V91" s="3">
        <v>5700</v>
      </c>
      <c r="W91" s="3">
        <v>0</v>
      </c>
      <c r="X91" s="3"/>
      <c r="Y91" s="4">
        <v>42122</v>
      </c>
      <c r="Z91" s="3" t="s">
        <v>34</v>
      </c>
      <c r="AA91" s="3" t="s">
        <v>458</v>
      </c>
      <c r="AB91" s="3"/>
    </row>
    <row r="92" spans="1:28" ht="27.95" x14ac:dyDescent="0.3">
      <c r="A92" s="3">
        <v>91</v>
      </c>
      <c r="B92" s="3" t="str">
        <f>"201600099190"</f>
        <v>201600099190</v>
      </c>
      <c r="C92" s="3">
        <v>119635</v>
      </c>
      <c r="D92" s="3" t="s">
        <v>459</v>
      </c>
      <c r="E92" s="3">
        <v>20404723392</v>
      </c>
      <c r="F92" s="3" t="s">
        <v>460</v>
      </c>
      <c r="G92" s="3" t="s">
        <v>461</v>
      </c>
      <c r="H92" s="3" t="s">
        <v>31</v>
      </c>
      <c r="I92" s="3" t="s">
        <v>73</v>
      </c>
      <c r="J92" s="3" t="s">
        <v>462</v>
      </c>
      <c r="K92" s="3" t="s">
        <v>32</v>
      </c>
      <c r="L92" s="3" t="s">
        <v>303</v>
      </c>
      <c r="M92" s="3"/>
      <c r="N92" s="3"/>
      <c r="O92" s="3"/>
      <c r="P92" s="3"/>
      <c r="Q92" s="3"/>
      <c r="R92" s="3"/>
      <c r="S92" s="3"/>
      <c r="T92" s="3"/>
      <c r="U92" s="3"/>
      <c r="V92" s="3">
        <v>4000</v>
      </c>
      <c r="W92" s="3">
        <v>0</v>
      </c>
      <c r="X92" s="3"/>
      <c r="Y92" s="4">
        <v>42585</v>
      </c>
      <c r="Z92" s="3" t="s">
        <v>34</v>
      </c>
      <c r="AA92" s="3" t="s">
        <v>246</v>
      </c>
      <c r="AB92" s="3"/>
    </row>
    <row r="93" spans="1:28" ht="27.95" x14ac:dyDescent="0.3">
      <c r="A93" s="3">
        <v>92</v>
      </c>
      <c r="B93" s="3" t="str">
        <f>"202000021774"</f>
        <v>202000021774</v>
      </c>
      <c r="C93" s="3">
        <v>149138</v>
      </c>
      <c r="D93" s="3" t="s">
        <v>463</v>
      </c>
      <c r="E93" s="3">
        <v>20604851191</v>
      </c>
      <c r="F93" s="3" t="s">
        <v>464</v>
      </c>
      <c r="G93" s="3" t="s">
        <v>465</v>
      </c>
      <c r="H93" s="3" t="s">
        <v>466</v>
      </c>
      <c r="I93" s="3" t="s">
        <v>467</v>
      </c>
      <c r="J93" s="3" t="s">
        <v>466</v>
      </c>
      <c r="K93" s="3" t="s">
        <v>32</v>
      </c>
      <c r="L93" s="3" t="s">
        <v>41</v>
      </c>
      <c r="M93" s="3"/>
      <c r="N93" s="3"/>
      <c r="O93" s="3"/>
      <c r="P93" s="3"/>
      <c r="Q93" s="3"/>
      <c r="R93" s="3"/>
      <c r="S93" s="3"/>
      <c r="T93" s="3"/>
      <c r="U93" s="3"/>
      <c r="V93" s="3">
        <v>3000</v>
      </c>
      <c r="W93" s="3">
        <v>0</v>
      </c>
      <c r="X93" s="3"/>
      <c r="Y93" s="4">
        <v>43871</v>
      </c>
      <c r="Z93" s="3" t="s">
        <v>34</v>
      </c>
      <c r="AA93" s="3" t="s">
        <v>272</v>
      </c>
      <c r="AB93" s="3"/>
    </row>
    <row r="94" spans="1:28" x14ac:dyDescent="0.3">
      <c r="A94" s="3">
        <v>93</v>
      </c>
      <c r="B94" s="3" t="str">
        <f>"202000001853"</f>
        <v>202000001853</v>
      </c>
      <c r="C94" s="3">
        <v>148614</v>
      </c>
      <c r="D94" s="3" t="s">
        <v>468</v>
      </c>
      <c r="E94" s="3">
        <v>20362013802</v>
      </c>
      <c r="F94" s="3" t="s">
        <v>282</v>
      </c>
      <c r="G94" s="3" t="s">
        <v>469</v>
      </c>
      <c r="H94" s="3" t="s">
        <v>284</v>
      </c>
      <c r="I94" s="3" t="s">
        <v>284</v>
      </c>
      <c r="J94" s="3" t="s">
        <v>470</v>
      </c>
      <c r="K94" s="3" t="s">
        <v>32</v>
      </c>
      <c r="L94" s="3" t="s">
        <v>33</v>
      </c>
      <c r="M94" s="3"/>
      <c r="N94" s="3"/>
      <c r="O94" s="3"/>
      <c r="P94" s="3"/>
      <c r="Q94" s="3"/>
      <c r="R94" s="3"/>
      <c r="S94" s="3"/>
      <c r="T94" s="3"/>
      <c r="U94" s="3"/>
      <c r="V94" s="3">
        <v>5000</v>
      </c>
      <c r="W94" s="3">
        <v>0</v>
      </c>
      <c r="X94" s="3"/>
      <c r="Y94" s="4">
        <v>43843</v>
      </c>
      <c r="Z94" s="3" t="s">
        <v>34</v>
      </c>
      <c r="AA94" s="3" t="s">
        <v>286</v>
      </c>
      <c r="AB94" s="3"/>
    </row>
    <row r="95" spans="1:28" x14ac:dyDescent="0.3">
      <c r="A95" s="3">
        <v>94</v>
      </c>
      <c r="B95" s="3" t="str">
        <f>"201400056845"</f>
        <v>201400056845</v>
      </c>
      <c r="C95" s="3">
        <v>55996</v>
      </c>
      <c r="D95" s="3" t="s">
        <v>471</v>
      </c>
      <c r="E95" s="3">
        <v>20551197591</v>
      </c>
      <c r="F95" s="3" t="s">
        <v>472</v>
      </c>
      <c r="G95" s="3" t="s">
        <v>473</v>
      </c>
      <c r="H95" s="3" t="s">
        <v>46</v>
      </c>
      <c r="I95" s="3" t="s">
        <v>474</v>
      </c>
      <c r="J95" s="3" t="s">
        <v>474</v>
      </c>
      <c r="K95" s="3" t="s">
        <v>32</v>
      </c>
      <c r="L95" s="3" t="s">
        <v>68</v>
      </c>
      <c r="M95" s="3"/>
      <c r="N95" s="3"/>
      <c r="O95" s="3"/>
      <c r="P95" s="3"/>
      <c r="Q95" s="3"/>
      <c r="R95" s="3"/>
      <c r="S95" s="3"/>
      <c r="T95" s="3"/>
      <c r="U95" s="3"/>
      <c r="V95" s="3">
        <v>3200</v>
      </c>
      <c r="W95" s="3">
        <v>0</v>
      </c>
      <c r="X95" s="3"/>
      <c r="Y95" s="4">
        <v>41785</v>
      </c>
      <c r="Z95" s="3" t="s">
        <v>34</v>
      </c>
      <c r="AA95" s="3" t="s">
        <v>475</v>
      </c>
      <c r="AB95" s="3"/>
    </row>
    <row r="96" spans="1:28" x14ac:dyDescent="0.3">
      <c r="A96" s="3">
        <v>95</v>
      </c>
      <c r="B96" s="3" t="str">
        <f>"201800117706"</f>
        <v>201800117706</v>
      </c>
      <c r="C96" s="3">
        <v>106474</v>
      </c>
      <c r="D96" s="3" t="s">
        <v>476</v>
      </c>
      <c r="E96" s="3">
        <v>20262254268</v>
      </c>
      <c r="F96" s="3" t="s">
        <v>83</v>
      </c>
      <c r="G96" s="3" t="s">
        <v>477</v>
      </c>
      <c r="H96" s="3" t="s">
        <v>46</v>
      </c>
      <c r="I96" s="3" t="s">
        <v>478</v>
      </c>
      <c r="J96" s="3" t="s">
        <v>478</v>
      </c>
      <c r="K96" s="3" t="s">
        <v>32</v>
      </c>
      <c r="L96" s="3" t="s">
        <v>80</v>
      </c>
      <c r="M96" s="3"/>
      <c r="N96" s="3"/>
      <c r="O96" s="3"/>
      <c r="P96" s="3"/>
      <c r="Q96" s="3"/>
      <c r="R96" s="3"/>
      <c r="S96" s="3"/>
      <c r="T96" s="3"/>
      <c r="U96" s="3"/>
      <c r="V96" s="3">
        <v>2000</v>
      </c>
      <c r="W96" s="3">
        <v>0</v>
      </c>
      <c r="X96" s="3"/>
      <c r="Y96" s="4">
        <v>43299</v>
      </c>
      <c r="Z96" s="3" t="s">
        <v>34</v>
      </c>
      <c r="AA96" s="3" t="s">
        <v>88</v>
      </c>
      <c r="AB96" s="3"/>
    </row>
    <row r="97" spans="1:28" x14ac:dyDescent="0.3">
      <c r="A97" s="3">
        <v>96</v>
      </c>
      <c r="B97" s="3" t="str">
        <f>"201900075605"</f>
        <v>201900075605</v>
      </c>
      <c r="C97" s="3">
        <v>132565</v>
      </c>
      <c r="D97" s="3" t="s">
        <v>479</v>
      </c>
      <c r="E97" s="3">
        <v>20262254268</v>
      </c>
      <c r="F97" s="3" t="s">
        <v>480</v>
      </c>
      <c r="G97" s="3" t="s">
        <v>481</v>
      </c>
      <c r="H97" s="3" t="s">
        <v>39</v>
      </c>
      <c r="I97" s="3" t="s">
        <v>40</v>
      </c>
      <c r="J97" s="3" t="s">
        <v>54</v>
      </c>
      <c r="K97" s="3" t="s">
        <v>32</v>
      </c>
      <c r="L97" s="3" t="s">
        <v>68</v>
      </c>
      <c r="M97" s="3"/>
      <c r="N97" s="3"/>
      <c r="O97" s="3"/>
      <c r="P97" s="3"/>
      <c r="Q97" s="3"/>
      <c r="R97" s="3"/>
      <c r="S97" s="3"/>
      <c r="T97" s="3"/>
      <c r="U97" s="3"/>
      <c r="V97" s="3">
        <v>3200</v>
      </c>
      <c r="W97" s="3">
        <v>0</v>
      </c>
      <c r="X97" s="3"/>
      <c r="Y97" s="4">
        <v>43619</v>
      </c>
      <c r="Z97" s="3" t="s">
        <v>34</v>
      </c>
      <c r="AA97" s="3" t="s">
        <v>88</v>
      </c>
      <c r="AB97" s="3"/>
    </row>
    <row r="98" spans="1:28" ht="27.95" x14ac:dyDescent="0.3">
      <c r="A98" s="3">
        <v>97</v>
      </c>
      <c r="B98" s="3" t="str">
        <f>"202000018317"</f>
        <v>202000018317</v>
      </c>
      <c r="C98" s="3">
        <v>149046</v>
      </c>
      <c r="D98" s="3" t="s">
        <v>482</v>
      </c>
      <c r="E98" s="3">
        <v>20262254268</v>
      </c>
      <c r="F98" s="3" t="s">
        <v>83</v>
      </c>
      <c r="G98" s="3" t="s">
        <v>483</v>
      </c>
      <c r="H98" s="3" t="s">
        <v>46</v>
      </c>
      <c r="I98" s="3" t="s">
        <v>47</v>
      </c>
      <c r="J98" s="3" t="s">
        <v>132</v>
      </c>
      <c r="K98" s="3" t="s">
        <v>32</v>
      </c>
      <c r="L98" s="3" t="s">
        <v>68</v>
      </c>
      <c r="M98" s="3"/>
      <c r="N98" s="3"/>
      <c r="O98" s="3"/>
      <c r="P98" s="3"/>
      <c r="Q98" s="3"/>
      <c r="R98" s="3"/>
      <c r="S98" s="3"/>
      <c r="T98" s="3"/>
      <c r="U98" s="3"/>
      <c r="V98" s="3">
        <v>3200</v>
      </c>
      <c r="W98" s="3">
        <v>0</v>
      </c>
      <c r="X98" s="3"/>
      <c r="Y98" s="4">
        <v>43865</v>
      </c>
      <c r="Z98" s="3" t="s">
        <v>34</v>
      </c>
      <c r="AA98" s="3" t="s">
        <v>88</v>
      </c>
      <c r="AB98" s="3"/>
    </row>
    <row r="99" spans="1:28" ht="41.95" x14ac:dyDescent="0.3">
      <c r="A99" s="3">
        <v>98</v>
      </c>
      <c r="B99" s="3" t="str">
        <f>"201500101916"</f>
        <v>201500101916</v>
      </c>
      <c r="C99" s="3">
        <v>115946</v>
      </c>
      <c r="D99" s="3" t="s">
        <v>484</v>
      </c>
      <c r="E99" s="3">
        <v>20394053342</v>
      </c>
      <c r="F99" s="3" t="s">
        <v>485</v>
      </c>
      <c r="G99" s="3" t="s">
        <v>486</v>
      </c>
      <c r="H99" s="3" t="s">
        <v>454</v>
      </c>
      <c r="I99" s="3" t="s">
        <v>455</v>
      </c>
      <c r="J99" s="3" t="s">
        <v>487</v>
      </c>
      <c r="K99" s="3" t="s">
        <v>32</v>
      </c>
      <c r="L99" s="3" t="s">
        <v>33</v>
      </c>
      <c r="M99" s="3"/>
      <c r="N99" s="3"/>
      <c r="O99" s="3"/>
      <c r="P99" s="3"/>
      <c r="Q99" s="3"/>
      <c r="R99" s="3"/>
      <c r="S99" s="3"/>
      <c r="T99" s="3"/>
      <c r="U99" s="3"/>
      <c r="V99" s="3">
        <v>5000</v>
      </c>
      <c r="W99" s="3">
        <v>0</v>
      </c>
      <c r="X99" s="3"/>
      <c r="Y99" s="4">
        <v>42240</v>
      </c>
      <c r="Z99" s="3" t="s">
        <v>34</v>
      </c>
      <c r="AA99" s="3" t="s">
        <v>488</v>
      </c>
      <c r="AB99" s="3"/>
    </row>
    <row r="100" spans="1:28" ht="27.95" x14ac:dyDescent="0.3">
      <c r="A100" s="3">
        <v>99</v>
      </c>
      <c r="B100" s="3" t="str">
        <f>"1614584"</f>
        <v>1614584</v>
      </c>
      <c r="C100" s="3">
        <v>43574</v>
      </c>
      <c r="D100" s="3" t="s">
        <v>489</v>
      </c>
      <c r="E100" s="3">
        <v>20511706361</v>
      </c>
      <c r="F100" s="3" t="s">
        <v>490</v>
      </c>
      <c r="G100" s="3" t="s">
        <v>491</v>
      </c>
      <c r="H100" s="3" t="s">
        <v>53</v>
      </c>
      <c r="I100" s="3" t="s">
        <v>53</v>
      </c>
      <c r="J100" s="3" t="s">
        <v>492</v>
      </c>
      <c r="K100" s="3" t="s">
        <v>32</v>
      </c>
      <c r="L100" s="3" t="s">
        <v>68</v>
      </c>
      <c r="M100" s="3"/>
      <c r="N100" s="3"/>
      <c r="O100" s="3"/>
      <c r="P100" s="3"/>
      <c r="Q100" s="3"/>
      <c r="R100" s="3"/>
      <c r="S100" s="3"/>
      <c r="T100" s="3"/>
      <c r="U100" s="3"/>
      <c r="V100" s="3">
        <v>3200</v>
      </c>
      <c r="W100" s="3">
        <v>0</v>
      </c>
      <c r="X100" s="3"/>
      <c r="Y100" s="4">
        <v>38924</v>
      </c>
      <c r="Z100" s="3" t="s">
        <v>34</v>
      </c>
      <c r="AA100" s="3" t="s">
        <v>493</v>
      </c>
      <c r="AB100" s="3"/>
    </row>
  </sheetData>
  <pageMargins left="0.75" right="0.75" top="1" bottom="1" header="0.5" footer="0.5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Gasocentros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2020-10-29T22:15:47Z</dcterms:created>
  <dcterms:modified xsi:type="dcterms:W3CDTF">2020-10-29T22:16:36Z</dcterms:modified>
</cp:coreProperties>
</file>